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invucr-my.sharepoint.com/personal/msalazar_invu_go_cr/Documents/PLANIFICACION/2025/Públicaciones en el Web/"/>
    </mc:Choice>
  </mc:AlternateContent>
  <xr:revisionPtr revIDLastSave="0" documentId="8_{020224D9-D6D2-4810-8189-02B486CCBD39}" xr6:coauthVersionLast="47" xr6:coauthVersionMax="47" xr10:uidLastSave="{00000000-0000-0000-0000-000000000000}"/>
  <bookViews>
    <workbookView xWindow="-108" yWindow="-108" windowWidth="23256" windowHeight="13896" xr2:uid="{992437FC-BAD9-4BCA-87AD-AAFF8D4042F6}"/>
  </bookViews>
  <sheets>
    <sheet name="Ingresos 2022" sheetId="2" r:id="rId1"/>
    <sheet name="Egresos 2022" sheetId="3" r:id="rId2"/>
    <sheet name="Indicadores" sheetId="4" r:id="rId3"/>
  </sheets>
  <externalReferences>
    <externalReference r:id="rId4"/>
    <externalReference r:id="rId5"/>
    <externalReference r:id="rId6"/>
    <externalReference r:id="rId7"/>
    <externalReference r:id="rId8"/>
    <externalReference r:id="rId9"/>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3" l="1"/>
  <c r="Z12" i="3"/>
  <c r="AA12" i="3"/>
  <c r="AB12" i="3"/>
  <c r="AC12" i="3"/>
  <c r="AD12" i="3"/>
  <c r="AF12" i="3"/>
  <c r="AG12" i="3"/>
  <c r="AH12" i="3"/>
  <c r="AI12" i="3"/>
  <c r="AK12" i="3"/>
  <c r="AM12" i="3"/>
  <c r="AN12" i="3"/>
  <c r="AO12" i="3"/>
  <c r="D13" i="3"/>
  <c r="Y13" i="3"/>
  <c r="AE13" i="3"/>
  <c r="AL13" i="3"/>
  <c r="I14" i="3"/>
  <c r="D14" i="3" s="1"/>
  <c r="Y14" i="3"/>
  <c r="AE14" i="3"/>
  <c r="AL14" i="3"/>
  <c r="AJ14" i="3" s="1"/>
  <c r="E17" i="3"/>
  <c r="F17" i="3"/>
  <c r="G17" i="3"/>
  <c r="H17" i="3"/>
  <c r="I17" i="3"/>
  <c r="J17" i="3"/>
  <c r="K17" i="3"/>
  <c r="L17" i="3"/>
  <c r="M17" i="3"/>
  <c r="N17" i="3"/>
  <c r="O17" i="3"/>
  <c r="P17" i="3"/>
  <c r="Q17" i="3"/>
  <c r="R17" i="3"/>
  <c r="S17" i="3"/>
  <c r="T17" i="3"/>
  <c r="U17" i="3"/>
  <c r="V17" i="3"/>
  <c r="W17" i="3"/>
  <c r="X17" i="3"/>
  <c r="Z17" i="3"/>
  <c r="AA17" i="3"/>
  <c r="AB17" i="3"/>
  <c r="AC17" i="3"/>
  <c r="AD17" i="3"/>
  <c r="AF17" i="3"/>
  <c r="AG17" i="3"/>
  <c r="AH17" i="3"/>
  <c r="AI17" i="3"/>
  <c r="AK17" i="3"/>
  <c r="AM17" i="3"/>
  <c r="AN17" i="3"/>
  <c r="AO17" i="3"/>
  <c r="D18" i="3"/>
  <c r="Y18" i="3"/>
  <c r="AE18" i="3"/>
  <c r="AL18" i="3"/>
  <c r="D19" i="3"/>
  <c r="Y19" i="3"/>
  <c r="AE19" i="3"/>
  <c r="AL19" i="3"/>
  <c r="AJ19" i="3" s="1"/>
  <c r="D20" i="3"/>
  <c r="Y20" i="3"/>
  <c r="AE20" i="3"/>
  <c r="AL20" i="3"/>
  <c r="AJ20" i="3" s="1"/>
  <c r="E24" i="3"/>
  <c r="F24" i="3"/>
  <c r="G24" i="3"/>
  <c r="H24" i="3"/>
  <c r="I24" i="3"/>
  <c r="J24" i="3"/>
  <c r="K24" i="3"/>
  <c r="L24" i="3"/>
  <c r="M24" i="3"/>
  <c r="N24" i="3"/>
  <c r="O24" i="3"/>
  <c r="P24" i="3"/>
  <c r="Q24" i="3"/>
  <c r="R24" i="3"/>
  <c r="S24" i="3"/>
  <c r="T24" i="3"/>
  <c r="U24" i="3"/>
  <c r="V24" i="3"/>
  <c r="W24" i="3"/>
  <c r="X24" i="3"/>
  <c r="Z24" i="3"/>
  <c r="AA24" i="3"/>
  <c r="AB24" i="3"/>
  <c r="AC24" i="3"/>
  <c r="AD24" i="3"/>
  <c r="AF24" i="3"/>
  <c r="AG24" i="3"/>
  <c r="AH24" i="3"/>
  <c r="AI24" i="3"/>
  <c r="AK24" i="3"/>
  <c r="AM24" i="3"/>
  <c r="AM22" i="3" s="1"/>
  <c r="AN24" i="3"/>
  <c r="AO24" i="3"/>
  <c r="D25" i="3"/>
  <c r="Y25" i="3"/>
  <c r="AE25" i="3"/>
  <c r="AE24" i="3" s="1"/>
  <c r="AL25" i="3"/>
  <c r="AJ25" i="3" s="1"/>
  <c r="D26" i="3"/>
  <c r="Y26" i="3"/>
  <c r="AE26" i="3"/>
  <c r="AL26" i="3"/>
  <c r="AL24" i="3" s="1"/>
  <c r="E28" i="3"/>
  <c r="F28" i="3"/>
  <c r="G28" i="3"/>
  <c r="H28" i="3"/>
  <c r="I28" i="3"/>
  <c r="J28" i="3"/>
  <c r="K28" i="3"/>
  <c r="L28" i="3"/>
  <c r="M28" i="3"/>
  <c r="N28" i="3"/>
  <c r="O28" i="3"/>
  <c r="P28" i="3"/>
  <c r="Q28" i="3"/>
  <c r="R28" i="3"/>
  <c r="S28" i="3"/>
  <c r="T28" i="3"/>
  <c r="U28" i="3"/>
  <c r="V28" i="3"/>
  <c r="W28" i="3"/>
  <c r="X28" i="3"/>
  <c r="Y28" i="3"/>
  <c r="Z28" i="3"/>
  <c r="AA28" i="3"/>
  <c r="AB28" i="3"/>
  <c r="AC28" i="3"/>
  <c r="AD28" i="3"/>
  <c r="AF28" i="3"/>
  <c r="AG28" i="3"/>
  <c r="AH28" i="3"/>
  <c r="AI28" i="3"/>
  <c r="AK28" i="3"/>
  <c r="AM28" i="3"/>
  <c r="AN28" i="3"/>
  <c r="AO28" i="3"/>
  <c r="D29" i="3"/>
  <c r="Y29" i="3"/>
  <c r="AE29" i="3"/>
  <c r="AL29" i="3"/>
  <c r="D30" i="3"/>
  <c r="Y30" i="3"/>
  <c r="AE30" i="3"/>
  <c r="AL30" i="3"/>
  <c r="AJ30" i="3" s="1"/>
  <c r="D32" i="3"/>
  <c r="Y32" i="3"/>
  <c r="AE32" i="3"/>
  <c r="AL32" i="3"/>
  <c r="AJ32" i="3" s="1"/>
  <c r="D33" i="3"/>
  <c r="Y33" i="3"/>
  <c r="AE33" i="3"/>
  <c r="AL33" i="3"/>
  <c r="AJ33" i="3" s="1"/>
  <c r="E35" i="3"/>
  <c r="E22" i="3" s="1"/>
  <c r="F35" i="3"/>
  <c r="G35" i="3"/>
  <c r="H35" i="3"/>
  <c r="I35" i="3"/>
  <c r="J35" i="3"/>
  <c r="K35" i="3"/>
  <c r="L35" i="3"/>
  <c r="M35" i="3"/>
  <c r="N35" i="3"/>
  <c r="O35" i="3"/>
  <c r="P35" i="3"/>
  <c r="Q35" i="3"/>
  <c r="Q22" i="3" s="1"/>
  <c r="R35" i="3"/>
  <c r="R22" i="3" s="1"/>
  <c r="S35" i="3"/>
  <c r="S22" i="3" s="1"/>
  <c r="T35" i="3"/>
  <c r="U35" i="3"/>
  <c r="V35" i="3"/>
  <c r="W35" i="3"/>
  <c r="X35" i="3"/>
  <c r="Z35" i="3"/>
  <c r="AA35" i="3"/>
  <c r="AA22" i="3" s="1"/>
  <c r="AB35" i="3"/>
  <c r="AB22" i="3" s="1"/>
  <c r="AC35" i="3"/>
  <c r="AD35" i="3"/>
  <c r="AF35" i="3"/>
  <c r="AG35" i="3"/>
  <c r="AH35" i="3"/>
  <c r="AI35" i="3"/>
  <c r="AK35" i="3"/>
  <c r="AM35" i="3"/>
  <c r="AN35" i="3"/>
  <c r="AO35" i="3"/>
  <c r="D36" i="3"/>
  <c r="D35" i="3" s="1"/>
  <c r="Y36" i="3"/>
  <c r="Y35" i="3" s="1"/>
  <c r="AE36" i="3"/>
  <c r="AE35" i="3" s="1"/>
  <c r="AL36" i="3"/>
  <c r="AL35" i="3" s="1"/>
  <c r="E38" i="3"/>
  <c r="F38" i="3"/>
  <c r="G38" i="3"/>
  <c r="H38" i="3"/>
  <c r="I38" i="3"/>
  <c r="J38" i="3"/>
  <c r="K38" i="3"/>
  <c r="L38" i="3"/>
  <c r="M38" i="3"/>
  <c r="N38" i="3"/>
  <c r="O38" i="3"/>
  <c r="P38" i="3"/>
  <c r="Q38" i="3"/>
  <c r="R38" i="3"/>
  <c r="S38" i="3"/>
  <c r="T38" i="3"/>
  <c r="U38" i="3"/>
  <c r="V38" i="3"/>
  <c r="W38" i="3"/>
  <c r="X38" i="3"/>
  <c r="Z38" i="3"/>
  <c r="AA38" i="3"/>
  <c r="AB38" i="3"/>
  <c r="AC38" i="3"/>
  <c r="AD38" i="3"/>
  <c r="AF38" i="3"/>
  <c r="AG38" i="3"/>
  <c r="AH38" i="3"/>
  <c r="AI38" i="3"/>
  <c r="AK38" i="3"/>
  <c r="AM38" i="3"/>
  <c r="AN38" i="3"/>
  <c r="AO38" i="3"/>
  <c r="D39" i="3"/>
  <c r="Y39" i="3"/>
  <c r="AE39" i="3"/>
  <c r="AL39" i="3"/>
  <c r="AJ39" i="3" s="1"/>
  <c r="D40" i="3"/>
  <c r="Y40" i="3"/>
  <c r="AE40" i="3"/>
  <c r="AL40" i="3"/>
  <c r="D41" i="3"/>
  <c r="Y41" i="3"/>
  <c r="AE41" i="3"/>
  <c r="AL41" i="3"/>
  <c r="AJ41" i="3" s="1"/>
  <c r="D42" i="3"/>
  <c r="Y42" i="3"/>
  <c r="AE42" i="3"/>
  <c r="AL42" i="3"/>
  <c r="AJ42" i="3" s="1"/>
  <c r="D43" i="3"/>
  <c r="Y43" i="3"/>
  <c r="AE43" i="3"/>
  <c r="AL43" i="3"/>
  <c r="AJ43" i="3" s="1"/>
  <c r="E45" i="3"/>
  <c r="F45" i="3"/>
  <c r="G45" i="3"/>
  <c r="I45" i="3"/>
  <c r="J45" i="3"/>
  <c r="K45" i="3"/>
  <c r="L45" i="3"/>
  <c r="M45" i="3"/>
  <c r="N45" i="3"/>
  <c r="O45" i="3"/>
  <c r="P45" i="3"/>
  <c r="Q45" i="3"/>
  <c r="R45" i="3"/>
  <c r="S45" i="3"/>
  <c r="T45" i="3"/>
  <c r="U45" i="3"/>
  <c r="V45" i="3"/>
  <c r="W45" i="3"/>
  <c r="X45" i="3"/>
  <c r="Z45" i="3"/>
  <c r="AA45" i="3"/>
  <c r="AB45" i="3"/>
  <c r="AC45" i="3"/>
  <c r="AD45" i="3"/>
  <c r="AF45" i="3"/>
  <c r="AG45" i="3"/>
  <c r="AH45" i="3"/>
  <c r="AI45" i="3"/>
  <c r="AK45" i="3"/>
  <c r="AM45" i="3"/>
  <c r="AN45" i="3"/>
  <c r="AO45" i="3"/>
  <c r="H46" i="3"/>
  <c r="Y46" i="3"/>
  <c r="AE46" i="3"/>
  <c r="AL46" i="3"/>
  <c r="AJ46" i="3" s="1"/>
  <c r="D47" i="3"/>
  <c r="Y47" i="3"/>
  <c r="AE47" i="3"/>
  <c r="AL47" i="3"/>
  <c r="AJ47" i="3" s="1"/>
  <c r="D48" i="3"/>
  <c r="Y48" i="3"/>
  <c r="AE48" i="3"/>
  <c r="AL48" i="3"/>
  <c r="D49" i="3"/>
  <c r="Y49" i="3"/>
  <c r="AE49" i="3"/>
  <c r="AL49" i="3"/>
  <c r="AJ49" i="3" s="1"/>
  <c r="E53" i="3"/>
  <c r="F53" i="3"/>
  <c r="G53" i="3"/>
  <c r="H53" i="3"/>
  <c r="I53" i="3"/>
  <c r="J53" i="3"/>
  <c r="K53" i="3"/>
  <c r="L53" i="3"/>
  <c r="M53" i="3"/>
  <c r="N53" i="3"/>
  <c r="O53" i="3"/>
  <c r="P53" i="3"/>
  <c r="Q53" i="3"/>
  <c r="R53" i="3"/>
  <c r="S53" i="3"/>
  <c r="T53" i="3"/>
  <c r="U53" i="3"/>
  <c r="V53" i="3"/>
  <c r="W53" i="3"/>
  <c r="X53" i="3"/>
  <c r="Z53" i="3"/>
  <c r="AA53" i="3"/>
  <c r="AB53" i="3"/>
  <c r="AC53" i="3"/>
  <c r="AD53" i="3"/>
  <c r="AF53" i="3"/>
  <c r="AG53" i="3"/>
  <c r="AH53" i="3"/>
  <c r="AI53" i="3"/>
  <c r="AK53" i="3"/>
  <c r="AM53" i="3"/>
  <c r="AN53" i="3"/>
  <c r="AO53" i="3"/>
  <c r="D54" i="3"/>
  <c r="Y54" i="3"/>
  <c r="AE54" i="3"/>
  <c r="AL54" i="3"/>
  <c r="D55" i="3"/>
  <c r="Y55" i="3"/>
  <c r="AE55" i="3"/>
  <c r="AL55" i="3"/>
  <c r="AJ55" i="3" s="1"/>
  <c r="D56" i="3"/>
  <c r="Y56" i="3"/>
  <c r="AE56" i="3"/>
  <c r="AL56" i="3"/>
  <c r="AJ56" i="3" s="1"/>
  <c r="D57" i="3"/>
  <c r="Y57" i="3"/>
  <c r="AE57" i="3"/>
  <c r="AL57" i="3"/>
  <c r="AJ57" i="3" s="1"/>
  <c r="D58" i="3"/>
  <c r="Y58" i="3"/>
  <c r="AE58" i="3"/>
  <c r="AL58" i="3"/>
  <c r="AJ58" i="3" s="1"/>
  <c r="E60" i="3"/>
  <c r="F60" i="3"/>
  <c r="G60" i="3"/>
  <c r="H60" i="3"/>
  <c r="I60" i="3"/>
  <c r="J60" i="3"/>
  <c r="K60" i="3"/>
  <c r="L60" i="3"/>
  <c r="M60" i="3"/>
  <c r="N60" i="3"/>
  <c r="O60" i="3"/>
  <c r="P60" i="3"/>
  <c r="Q60" i="3"/>
  <c r="R60" i="3"/>
  <c r="S60" i="3"/>
  <c r="T60" i="3"/>
  <c r="U60" i="3"/>
  <c r="V60" i="3"/>
  <c r="W60" i="3"/>
  <c r="X60" i="3"/>
  <c r="Z60" i="3"/>
  <c r="AA60" i="3"/>
  <c r="AB60" i="3"/>
  <c r="AC60" i="3"/>
  <c r="AD60" i="3"/>
  <c r="AF60" i="3"/>
  <c r="AG60" i="3"/>
  <c r="AH60" i="3"/>
  <c r="AI60" i="3"/>
  <c r="AK60" i="3"/>
  <c r="AM60" i="3"/>
  <c r="AN60" i="3"/>
  <c r="AO60" i="3"/>
  <c r="D61" i="3"/>
  <c r="Y61" i="3"/>
  <c r="AE61" i="3"/>
  <c r="AL61" i="3"/>
  <c r="D62" i="3"/>
  <c r="Y62" i="3"/>
  <c r="AE62" i="3"/>
  <c r="AL62" i="3"/>
  <c r="AJ62" i="3" s="1"/>
  <c r="D63" i="3"/>
  <c r="Y63" i="3"/>
  <c r="AE63" i="3"/>
  <c r="AL63" i="3"/>
  <c r="AJ63" i="3" s="1"/>
  <c r="D64" i="3"/>
  <c r="Y64" i="3"/>
  <c r="AE64" i="3"/>
  <c r="AL64" i="3"/>
  <c r="AJ64" i="3" s="1"/>
  <c r="D65" i="3"/>
  <c r="Y65" i="3"/>
  <c r="AE65" i="3"/>
  <c r="AL65" i="3"/>
  <c r="AJ65" i="3" s="1"/>
  <c r="M67" i="3"/>
  <c r="N67" i="3"/>
  <c r="O67" i="3"/>
  <c r="P67" i="3"/>
  <c r="AB67" i="3"/>
  <c r="AC67" i="3"/>
  <c r="AD67" i="3"/>
  <c r="D68" i="3"/>
  <c r="Y68" i="3"/>
  <c r="AE68" i="3"/>
  <c r="AL68" i="3"/>
  <c r="AJ68" i="3" s="1"/>
  <c r="D69" i="3"/>
  <c r="Y69" i="3"/>
  <c r="AE69" i="3"/>
  <c r="AL69" i="3"/>
  <c r="AJ69" i="3" s="1"/>
  <c r="D70" i="3"/>
  <c r="Y70" i="3"/>
  <c r="AE70" i="3"/>
  <c r="AL70" i="3"/>
  <c r="AJ70" i="3" s="1"/>
  <c r="D71" i="3"/>
  <c r="Y71" i="3"/>
  <c r="AE71" i="3"/>
  <c r="AL71" i="3"/>
  <c r="AJ71" i="3" s="1"/>
  <c r="E72" i="3"/>
  <c r="E67" i="3" s="1"/>
  <c r="F72" i="3"/>
  <c r="F67" i="3" s="1"/>
  <c r="G72" i="3"/>
  <c r="G67" i="3" s="1"/>
  <c r="H72" i="3"/>
  <c r="H67" i="3" s="1"/>
  <c r="I72" i="3"/>
  <c r="I67" i="3" s="1"/>
  <c r="J72" i="3"/>
  <c r="J67" i="3" s="1"/>
  <c r="K72" i="3"/>
  <c r="K67" i="3" s="1"/>
  <c r="L72" i="3"/>
  <c r="L67" i="3" s="1"/>
  <c r="M72" i="3"/>
  <c r="N72" i="3"/>
  <c r="O72" i="3"/>
  <c r="P72" i="3"/>
  <c r="Q72" i="3"/>
  <c r="Q67" i="3" s="1"/>
  <c r="R72" i="3"/>
  <c r="R67" i="3" s="1"/>
  <c r="S72" i="3"/>
  <c r="S67" i="3" s="1"/>
  <c r="T72" i="3"/>
  <c r="T67" i="3" s="1"/>
  <c r="U72" i="3"/>
  <c r="U67" i="3" s="1"/>
  <c r="V72" i="3"/>
  <c r="V67" i="3" s="1"/>
  <c r="W72" i="3"/>
  <c r="W67" i="3" s="1"/>
  <c r="X72" i="3"/>
  <c r="X67" i="3" s="1"/>
  <c r="Z72" i="3"/>
  <c r="Z67" i="3" s="1"/>
  <c r="AA72" i="3"/>
  <c r="AA67" i="3" s="1"/>
  <c r="AB72" i="3"/>
  <c r="AC72" i="3"/>
  <c r="AD72" i="3"/>
  <c r="AF72" i="3"/>
  <c r="AF67" i="3" s="1"/>
  <c r="AG72" i="3"/>
  <c r="AG67" i="3" s="1"/>
  <c r="AH72" i="3"/>
  <c r="AH67" i="3" s="1"/>
  <c r="AI72" i="3"/>
  <c r="AI67" i="3" s="1"/>
  <c r="AK72" i="3"/>
  <c r="AK67" i="3" s="1"/>
  <c r="AM72" i="3"/>
  <c r="AM67" i="3" s="1"/>
  <c r="AN72" i="3"/>
  <c r="AN67" i="3" s="1"/>
  <c r="AO72" i="3"/>
  <c r="AO67" i="3" s="1"/>
  <c r="D73" i="3"/>
  <c r="Y73" i="3"/>
  <c r="AE73" i="3"/>
  <c r="AL73" i="3"/>
  <c r="D74" i="3"/>
  <c r="Y74" i="3"/>
  <c r="AE74" i="3"/>
  <c r="AL74" i="3"/>
  <c r="AJ74" i="3" s="1"/>
  <c r="C74" i="3" s="1"/>
  <c r="D75" i="3"/>
  <c r="Y75" i="3"/>
  <c r="AE75" i="3"/>
  <c r="AL75" i="3"/>
  <c r="AJ75" i="3" s="1"/>
  <c r="D78" i="3"/>
  <c r="Y78" i="3"/>
  <c r="AE78" i="3"/>
  <c r="AL78" i="3"/>
  <c r="AJ78" i="3" s="1"/>
  <c r="E80" i="3"/>
  <c r="F80" i="3"/>
  <c r="G80" i="3"/>
  <c r="H80" i="3"/>
  <c r="I80" i="3"/>
  <c r="J80" i="3"/>
  <c r="K80" i="3"/>
  <c r="L80" i="3"/>
  <c r="M80" i="3"/>
  <c r="N80" i="3"/>
  <c r="O80" i="3"/>
  <c r="P80" i="3"/>
  <c r="Q80" i="3"/>
  <c r="R80" i="3"/>
  <c r="T80" i="3"/>
  <c r="U80" i="3"/>
  <c r="V80" i="3"/>
  <c r="W80" i="3"/>
  <c r="X80" i="3"/>
  <c r="Z80" i="3"/>
  <c r="AA80" i="3"/>
  <c r="AB80" i="3"/>
  <c r="AC80" i="3"/>
  <c r="AC77" i="3" s="1"/>
  <c r="AD80" i="3"/>
  <c r="AF80" i="3"/>
  <c r="AH80" i="3"/>
  <c r="AI80" i="3"/>
  <c r="AK80" i="3"/>
  <c r="AM80" i="3"/>
  <c r="AN80" i="3"/>
  <c r="AO80" i="3"/>
  <c r="D81" i="3"/>
  <c r="Y81" i="3"/>
  <c r="AE81" i="3"/>
  <c r="AL81" i="3"/>
  <c r="AJ81" i="3" s="1"/>
  <c r="C81" i="3" s="1"/>
  <c r="D82" i="3"/>
  <c r="Y82" i="3"/>
  <c r="AE82" i="3"/>
  <c r="AL82" i="3"/>
  <c r="D83" i="3"/>
  <c r="Y83" i="3"/>
  <c r="AE83" i="3"/>
  <c r="AE80" i="3" s="1"/>
  <c r="AL83" i="3"/>
  <c r="AJ83" i="3" s="1"/>
  <c r="S84" i="3"/>
  <c r="S80" i="3" s="1"/>
  <c r="Y84" i="3"/>
  <c r="AE84" i="3"/>
  <c r="AL84" i="3"/>
  <c r="AJ84" i="3" s="1"/>
  <c r="D85" i="3"/>
  <c r="Y85" i="3"/>
  <c r="AG85" i="3"/>
  <c r="AE85" i="3" s="1"/>
  <c r="AL85" i="3"/>
  <c r="AJ85" i="3" s="1"/>
  <c r="D86" i="3"/>
  <c r="Y86" i="3"/>
  <c r="AE86" i="3"/>
  <c r="AL86" i="3"/>
  <c r="AJ86" i="3" s="1"/>
  <c r="E88" i="3"/>
  <c r="F88" i="3"/>
  <c r="G88" i="3"/>
  <c r="H88" i="3"/>
  <c r="I88" i="3"/>
  <c r="J88" i="3"/>
  <c r="K88" i="3"/>
  <c r="L88" i="3"/>
  <c r="L77" i="3" s="1"/>
  <c r="M88" i="3"/>
  <c r="N88" i="3"/>
  <c r="N77" i="3" s="1"/>
  <c r="O88" i="3"/>
  <c r="O77" i="3" s="1"/>
  <c r="P88" i="3"/>
  <c r="Q88" i="3"/>
  <c r="R88" i="3"/>
  <c r="S88" i="3"/>
  <c r="T88" i="3"/>
  <c r="U88" i="3"/>
  <c r="V88" i="3"/>
  <c r="W88" i="3"/>
  <c r="X88" i="3"/>
  <c r="Z88" i="3"/>
  <c r="AA88" i="3"/>
  <c r="AC88" i="3"/>
  <c r="AD88" i="3"/>
  <c r="AF88" i="3"/>
  <c r="AG88" i="3"/>
  <c r="AH88" i="3"/>
  <c r="AK88" i="3"/>
  <c r="AM88" i="3"/>
  <c r="AN88" i="3"/>
  <c r="AO88" i="3"/>
  <c r="AO77" i="3" s="1"/>
  <c r="D89" i="3"/>
  <c r="Y89" i="3"/>
  <c r="AE89" i="3"/>
  <c r="AL89" i="3"/>
  <c r="D90" i="3"/>
  <c r="Y90" i="3"/>
  <c r="AE90" i="3"/>
  <c r="AL90" i="3"/>
  <c r="AJ90" i="3" s="1"/>
  <c r="D91" i="3"/>
  <c r="Y91" i="3"/>
  <c r="AE91" i="3"/>
  <c r="AL91" i="3"/>
  <c r="AJ91" i="3" s="1"/>
  <c r="D92" i="3"/>
  <c r="AB92" i="3"/>
  <c r="Y92" i="3" s="1"/>
  <c r="AE92" i="3"/>
  <c r="AL92" i="3"/>
  <c r="AJ92" i="3" s="1"/>
  <c r="D93" i="3"/>
  <c r="AB93" i="3"/>
  <c r="AE93" i="3"/>
  <c r="AL93" i="3"/>
  <c r="AJ93" i="3" s="1"/>
  <c r="D94" i="3"/>
  <c r="Y94" i="3"/>
  <c r="AE94" i="3"/>
  <c r="AJ94" i="3"/>
  <c r="AL94" i="3"/>
  <c r="D95" i="3"/>
  <c r="Y95" i="3"/>
  <c r="AE95" i="3"/>
  <c r="AL95" i="3"/>
  <c r="AJ95" i="3" s="1"/>
  <c r="D96" i="3"/>
  <c r="Y96" i="3"/>
  <c r="AI96" i="3"/>
  <c r="AL96" i="3"/>
  <c r="AJ96" i="3" s="1"/>
  <c r="D97" i="3"/>
  <c r="AB97" i="3"/>
  <c r="Y97" i="3" s="1"/>
  <c r="AE97" i="3"/>
  <c r="AL97" i="3"/>
  <c r="AJ97" i="3" s="1"/>
  <c r="D98" i="3"/>
  <c r="AB98" i="3"/>
  <c r="Y98" i="3" s="1"/>
  <c r="AE98" i="3"/>
  <c r="AL98" i="3"/>
  <c r="AJ98" i="3" s="1"/>
  <c r="E100" i="3"/>
  <c r="F100" i="3"/>
  <c r="G100" i="3"/>
  <c r="H100" i="3"/>
  <c r="I100" i="3"/>
  <c r="J100" i="3"/>
  <c r="K100" i="3"/>
  <c r="L100" i="3"/>
  <c r="M100" i="3"/>
  <c r="N100" i="3"/>
  <c r="O100" i="3"/>
  <c r="P100" i="3"/>
  <c r="Q100" i="3"/>
  <c r="R100" i="3"/>
  <c r="S100" i="3"/>
  <c r="T100" i="3"/>
  <c r="U100" i="3"/>
  <c r="V100" i="3"/>
  <c r="W100" i="3"/>
  <c r="X100" i="3"/>
  <c r="Z100" i="3"/>
  <c r="AA100" i="3"/>
  <c r="AB100" i="3"/>
  <c r="AC100" i="3"/>
  <c r="AD100" i="3"/>
  <c r="AF100" i="3"/>
  <c r="AG100" i="3"/>
  <c r="AH100" i="3"/>
  <c r="AI100" i="3"/>
  <c r="AK100" i="3"/>
  <c r="AM100" i="3"/>
  <c r="AN100" i="3"/>
  <c r="AO100" i="3"/>
  <c r="D101" i="3"/>
  <c r="Y101" i="3"/>
  <c r="AE101" i="3"/>
  <c r="AL101" i="3"/>
  <c r="D102" i="3"/>
  <c r="Y102" i="3"/>
  <c r="AE102" i="3"/>
  <c r="AL102" i="3"/>
  <c r="AJ102" i="3" s="1"/>
  <c r="D103" i="3"/>
  <c r="Y103" i="3"/>
  <c r="AE103" i="3"/>
  <c r="AL103" i="3"/>
  <c r="AJ103" i="3" s="1"/>
  <c r="D104" i="3"/>
  <c r="Y104" i="3"/>
  <c r="AE104" i="3"/>
  <c r="AJ104" i="3"/>
  <c r="AL104" i="3"/>
  <c r="D105" i="3"/>
  <c r="Y105" i="3"/>
  <c r="AE105" i="3"/>
  <c r="AL105" i="3"/>
  <c r="AJ105" i="3" s="1"/>
  <c r="D106" i="3"/>
  <c r="Y106" i="3"/>
  <c r="AE106" i="3"/>
  <c r="AL106" i="3"/>
  <c r="AJ106" i="3" s="1"/>
  <c r="D107" i="3"/>
  <c r="Y107" i="3"/>
  <c r="AE107" i="3"/>
  <c r="AL107" i="3"/>
  <c r="AJ107" i="3" s="1"/>
  <c r="C108" i="3"/>
  <c r="D109" i="3"/>
  <c r="Y109" i="3"/>
  <c r="AE109" i="3"/>
  <c r="AL109" i="3"/>
  <c r="AJ109" i="3" s="1"/>
  <c r="O110" i="3"/>
  <c r="D110" i="3" s="1"/>
  <c r="Y110" i="3"/>
  <c r="AE110" i="3"/>
  <c r="AL110" i="3"/>
  <c r="AJ110" i="3" s="1"/>
  <c r="D111" i="3"/>
  <c r="Y111" i="3"/>
  <c r="AE111" i="3"/>
  <c r="AL111" i="3"/>
  <c r="AJ111" i="3" s="1"/>
  <c r="E113" i="3"/>
  <c r="F113" i="3"/>
  <c r="G113" i="3"/>
  <c r="H113" i="3"/>
  <c r="I113" i="3"/>
  <c r="J113" i="3"/>
  <c r="K113" i="3"/>
  <c r="L113" i="3"/>
  <c r="M113" i="3"/>
  <c r="N113" i="3"/>
  <c r="O113" i="3"/>
  <c r="P113" i="3"/>
  <c r="Q113" i="3"/>
  <c r="R113" i="3"/>
  <c r="S113" i="3"/>
  <c r="T113" i="3"/>
  <c r="U113" i="3"/>
  <c r="V113" i="3"/>
  <c r="W113" i="3"/>
  <c r="X113" i="3"/>
  <c r="Z113" i="3"/>
  <c r="AA113" i="3"/>
  <c r="AC113" i="3"/>
  <c r="AD113" i="3"/>
  <c r="AF113" i="3"/>
  <c r="AG113" i="3"/>
  <c r="AH113" i="3"/>
  <c r="AI113" i="3"/>
  <c r="AK113" i="3"/>
  <c r="AM113" i="3"/>
  <c r="AN113" i="3"/>
  <c r="AO113" i="3"/>
  <c r="D114" i="3"/>
  <c r="Y114" i="3"/>
  <c r="AE114" i="3"/>
  <c r="AL114" i="3"/>
  <c r="AJ114" i="3" s="1"/>
  <c r="D115" i="3"/>
  <c r="AB115" i="3"/>
  <c r="AE115" i="3"/>
  <c r="AL115" i="3"/>
  <c r="E118" i="3"/>
  <c r="E117" i="3" s="1"/>
  <c r="F118" i="3"/>
  <c r="F117" i="3" s="1"/>
  <c r="G118" i="3"/>
  <c r="G117" i="3" s="1"/>
  <c r="H118" i="3"/>
  <c r="H117" i="3" s="1"/>
  <c r="I118" i="3"/>
  <c r="I117" i="3" s="1"/>
  <c r="J118" i="3"/>
  <c r="J117" i="3" s="1"/>
  <c r="K118" i="3"/>
  <c r="K117" i="3" s="1"/>
  <c r="L118" i="3"/>
  <c r="L117" i="3" s="1"/>
  <c r="M118" i="3"/>
  <c r="M117" i="3" s="1"/>
  <c r="N118" i="3"/>
  <c r="N117" i="3" s="1"/>
  <c r="O118" i="3"/>
  <c r="O117" i="3" s="1"/>
  <c r="P118" i="3"/>
  <c r="P117" i="3" s="1"/>
  <c r="Q118" i="3"/>
  <c r="Q117" i="3" s="1"/>
  <c r="R118" i="3"/>
  <c r="R117" i="3" s="1"/>
  <c r="T118" i="3"/>
  <c r="T117" i="3" s="1"/>
  <c r="U118" i="3"/>
  <c r="U117" i="3" s="1"/>
  <c r="V118" i="3"/>
  <c r="V117" i="3" s="1"/>
  <c r="W118" i="3"/>
  <c r="W117" i="3" s="1"/>
  <c r="X118" i="3"/>
  <c r="X117" i="3" s="1"/>
  <c r="Z118" i="3"/>
  <c r="Z117" i="3" s="1"/>
  <c r="AA118" i="3"/>
  <c r="AA117" i="3" s="1"/>
  <c r="AB118" i="3"/>
  <c r="AB117" i="3" s="1"/>
  <c r="AC118" i="3"/>
  <c r="AC117" i="3" s="1"/>
  <c r="AD118" i="3"/>
  <c r="AD117" i="3" s="1"/>
  <c r="AF118" i="3"/>
  <c r="AF117" i="3" s="1"/>
  <c r="AG118" i="3"/>
  <c r="AG117" i="3" s="1"/>
  <c r="AH118" i="3"/>
  <c r="AH117" i="3" s="1"/>
  <c r="AI118" i="3"/>
  <c r="AI117" i="3" s="1"/>
  <c r="AM118" i="3"/>
  <c r="AM117" i="3" s="1"/>
  <c r="AN118" i="3"/>
  <c r="AN117" i="3" s="1"/>
  <c r="AO118" i="3"/>
  <c r="AO117" i="3" s="1"/>
  <c r="S119" i="3"/>
  <c r="D119" i="3" s="1"/>
  <c r="Y119" i="3"/>
  <c r="AE119" i="3"/>
  <c r="AK119" i="3"/>
  <c r="AK118" i="3" s="1"/>
  <c r="AK117" i="3" s="1"/>
  <c r="AL119" i="3"/>
  <c r="D120" i="3"/>
  <c r="Y120" i="3"/>
  <c r="AE120" i="3"/>
  <c r="AL120" i="3"/>
  <c r="AJ120" i="3" s="1"/>
  <c r="D121" i="3"/>
  <c r="Y121" i="3"/>
  <c r="AE121" i="3"/>
  <c r="AL121" i="3"/>
  <c r="D122" i="3"/>
  <c r="Y122" i="3"/>
  <c r="AE122" i="3"/>
  <c r="AJ122" i="3"/>
  <c r="AL122" i="3"/>
  <c r="D123" i="3"/>
  <c r="Y123" i="3"/>
  <c r="AE123" i="3"/>
  <c r="AL123" i="3"/>
  <c r="AJ123" i="3" s="1"/>
  <c r="E125" i="3"/>
  <c r="F125" i="3"/>
  <c r="G125" i="3"/>
  <c r="H125" i="3"/>
  <c r="I125" i="3"/>
  <c r="J125" i="3"/>
  <c r="K125" i="3"/>
  <c r="L125" i="3"/>
  <c r="M125" i="3"/>
  <c r="N125" i="3"/>
  <c r="O125" i="3"/>
  <c r="P125" i="3"/>
  <c r="Q125" i="3"/>
  <c r="R125" i="3"/>
  <c r="S125" i="3"/>
  <c r="T125" i="3"/>
  <c r="U125" i="3"/>
  <c r="V125" i="3"/>
  <c r="W125" i="3"/>
  <c r="X125" i="3"/>
  <c r="Z125" i="3"/>
  <c r="AA125" i="3"/>
  <c r="AC125" i="3"/>
  <c r="AD125" i="3"/>
  <c r="AF125" i="3"/>
  <c r="AG125" i="3"/>
  <c r="AH125" i="3"/>
  <c r="AI125" i="3"/>
  <c r="AK125" i="3"/>
  <c r="AM125" i="3"/>
  <c r="AN125" i="3"/>
  <c r="AO125" i="3"/>
  <c r="D126" i="3"/>
  <c r="AB126" i="3"/>
  <c r="AE126" i="3"/>
  <c r="AL126" i="3"/>
  <c r="D127" i="3"/>
  <c r="Y127" i="3"/>
  <c r="AE127" i="3"/>
  <c r="AL127" i="3"/>
  <c r="AJ127" i="3" s="1"/>
  <c r="E129" i="3"/>
  <c r="F129" i="3"/>
  <c r="G129" i="3"/>
  <c r="H129" i="3"/>
  <c r="I129" i="3"/>
  <c r="J129" i="3"/>
  <c r="K129" i="3"/>
  <c r="L129" i="3"/>
  <c r="M129" i="3"/>
  <c r="N129" i="3"/>
  <c r="O129" i="3"/>
  <c r="P129" i="3"/>
  <c r="Q129" i="3"/>
  <c r="R129" i="3"/>
  <c r="S129" i="3"/>
  <c r="T129" i="3"/>
  <c r="U129" i="3"/>
  <c r="V129" i="3"/>
  <c r="W129" i="3"/>
  <c r="X129" i="3"/>
  <c r="Z129" i="3"/>
  <c r="AA129" i="3"/>
  <c r="AB129" i="3"/>
  <c r="AC129" i="3"/>
  <c r="AD129" i="3"/>
  <c r="AF129" i="3"/>
  <c r="AG129" i="3"/>
  <c r="AH129" i="3"/>
  <c r="AI129" i="3"/>
  <c r="AK129" i="3"/>
  <c r="AM129" i="3"/>
  <c r="AN129" i="3"/>
  <c r="AO129" i="3"/>
  <c r="D130" i="3"/>
  <c r="Y130" i="3"/>
  <c r="AE130" i="3"/>
  <c r="AL130" i="3"/>
  <c r="D131" i="3"/>
  <c r="Y131" i="3"/>
  <c r="AE131" i="3"/>
  <c r="AL131" i="3"/>
  <c r="AJ131" i="3" s="1"/>
  <c r="D132" i="3"/>
  <c r="Y132" i="3"/>
  <c r="AE132" i="3"/>
  <c r="AL132" i="3"/>
  <c r="AJ132" i="3" s="1"/>
  <c r="D133" i="3"/>
  <c r="Y133" i="3"/>
  <c r="AE133" i="3"/>
  <c r="AL133" i="3"/>
  <c r="AJ133" i="3" s="1"/>
  <c r="D134" i="3"/>
  <c r="Y134" i="3"/>
  <c r="AE134" i="3"/>
  <c r="AL134" i="3"/>
  <c r="AJ134" i="3" s="1"/>
  <c r="D135" i="3"/>
  <c r="Y135" i="3"/>
  <c r="AE135" i="3"/>
  <c r="AL135" i="3"/>
  <c r="AJ135" i="3" s="1"/>
  <c r="D136" i="3"/>
  <c r="Y136" i="3"/>
  <c r="AE136" i="3"/>
  <c r="AL136" i="3"/>
  <c r="AJ136" i="3" s="1"/>
  <c r="E138" i="3"/>
  <c r="F138" i="3"/>
  <c r="G138" i="3"/>
  <c r="H138" i="3"/>
  <c r="I138" i="3"/>
  <c r="J138" i="3"/>
  <c r="K138" i="3"/>
  <c r="L138" i="3"/>
  <c r="M138" i="3"/>
  <c r="N138" i="3"/>
  <c r="O138" i="3"/>
  <c r="P138" i="3"/>
  <c r="Q138" i="3"/>
  <c r="R138" i="3"/>
  <c r="S138" i="3"/>
  <c r="T138" i="3"/>
  <c r="U138" i="3"/>
  <c r="V138" i="3"/>
  <c r="W138" i="3"/>
  <c r="X138" i="3"/>
  <c r="Z138" i="3"/>
  <c r="AA138" i="3"/>
  <c r="AB138" i="3"/>
  <c r="AC138" i="3"/>
  <c r="AD138" i="3"/>
  <c r="AF138" i="3"/>
  <c r="AG138" i="3"/>
  <c r="AH138" i="3"/>
  <c r="AI138" i="3"/>
  <c r="AK138" i="3"/>
  <c r="AM138" i="3"/>
  <c r="AN138" i="3"/>
  <c r="AO138" i="3"/>
  <c r="D139" i="3"/>
  <c r="Y139" i="3"/>
  <c r="AE139" i="3"/>
  <c r="AL139" i="3"/>
  <c r="AJ139" i="3" s="1"/>
  <c r="D140" i="3"/>
  <c r="Y140" i="3"/>
  <c r="Y138" i="3" s="1"/>
  <c r="AE140" i="3"/>
  <c r="AL140" i="3"/>
  <c r="E142" i="3"/>
  <c r="F142" i="3"/>
  <c r="G142" i="3"/>
  <c r="H142" i="3"/>
  <c r="I142" i="3"/>
  <c r="J142" i="3"/>
  <c r="K142" i="3"/>
  <c r="L142" i="3"/>
  <c r="M142" i="3"/>
  <c r="N142" i="3"/>
  <c r="O142" i="3"/>
  <c r="P142" i="3"/>
  <c r="Q142" i="3"/>
  <c r="R142" i="3"/>
  <c r="S142" i="3"/>
  <c r="T142" i="3"/>
  <c r="U142" i="3"/>
  <c r="V142" i="3"/>
  <c r="W142" i="3"/>
  <c r="X142" i="3"/>
  <c r="Z142" i="3"/>
  <c r="AA142" i="3"/>
  <c r="AB142" i="3"/>
  <c r="AC142" i="3"/>
  <c r="AD142" i="3"/>
  <c r="AF142" i="3"/>
  <c r="AG142" i="3"/>
  <c r="AH142" i="3"/>
  <c r="AI142" i="3"/>
  <c r="AK142" i="3"/>
  <c r="AM142" i="3"/>
  <c r="AN142" i="3"/>
  <c r="AO142" i="3"/>
  <c r="D143" i="3"/>
  <c r="Y143" i="3"/>
  <c r="AE143" i="3"/>
  <c r="AL143" i="3"/>
  <c r="D144" i="3"/>
  <c r="Y144" i="3"/>
  <c r="AE144" i="3"/>
  <c r="AL144" i="3"/>
  <c r="AJ144" i="3" s="1"/>
  <c r="D145" i="3"/>
  <c r="Y145" i="3"/>
  <c r="AE145" i="3"/>
  <c r="AL145" i="3"/>
  <c r="AJ145" i="3" s="1"/>
  <c r="E149" i="3"/>
  <c r="F149" i="3"/>
  <c r="G149" i="3"/>
  <c r="H149" i="3"/>
  <c r="I149" i="3"/>
  <c r="J149" i="3"/>
  <c r="K149" i="3"/>
  <c r="L149" i="3"/>
  <c r="M149" i="3"/>
  <c r="N149" i="3"/>
  <c r="O149" i="3"/>
  <c r="P149" i="3"/>
  <c r="Q149" i="3"/>
  <c r="R149" i="3"/>
  <c r="S149" i="3"/>
  <c r="T149" i="3"/>
  <c r="U149" i="3"/>
  <c r="V149" i="3"/>
  <c r="W149" i="3"/>
  <c r="X149" i="3"/>
  <c r="Z149" i="3"/>
  <c r="AA149" i="3"/>
  <c r="AB149" i="3"/>
  <c r="AC149" i="3"/>
  <c r="AD149" i="3"/>
  <c r="AF149" i="3"/>
  <c r="AG149" i="3"/>
  <c r="AH149" i="3"/>
  <c r="AI149" i="3"/>
  <c r="AK149" i="3"/>
  <c r="AM149" i="3"/>
  <c r="AN149" i="3"/>
  <c r="AO149" i="3"/>
  <c r="D150" i="3"/>
  <c r="Y150" i="3"/>
  <c r="AE150" i="3"/>
  <c r="AL150" i="3"/>
  <c r="AJ150" i="3" s="1"/>
  <c r="D151" i="3"/>
  <c r="Y151" i="3"/>
  <c r="AE151" i="3"/>
  <c r="AL151" i="3"/>
  <c r="AJ151" i="3" s="1"/>
  <c r="D152" i="3"/>
  <c r="Y152" i="3"/>
  <c r="AE152" i="3"/>
  <c r="AL152" i="3"/>
  <c r="AJ152" i="3" s="1"/>
  <c r="D153" i="3"/>
  <c r="Y153" i="3"/>
  <c r="AE153" i="3"/>
  <c r="AL153" i="3"/>
  <c r="AJ153" i="3" s="1"/>
  <c r="C153" i="3" s="1"/>
  <c r="D154" i="3"/>
  <c r="Y154" i="3"/>
  <c r="AE154" i="3"/>
  <c r="AL154" i="3"/>
  <c r="AJ154" i="3" s="1"/>
  <c r="E156" i="3"/>
  <c r="F156" i="3"/>
  <c r="G156" i="3"/>
  <c r="H156" i="3"/>
  <c r="I156" i="3"/>
  <c r="J156" i="3"/>
  <c r="K156" i="3"/>
  <c r="L156" i="3"/>
  <c r="M156" i="3"/>
  <c r="N156" i="3"/>
  <c r="O156" i="3"/>
  <c r="P156" i="3"/>
  <c r="Q156" i="3"/>
  <c r="R156" i="3"/>
  <c r="S156" i="3"/>
  <c r="T156" i="3"/>
  <c r="U156" i="3"/>
  <c r="V156" i="3"/>
  <c r="W156" i="3"/>
  <c r="X156" i="3"/>
  <c r="Z156" i="3"/>
  <c r="AA156" i="3"/>
  <c r="AB156" i="3"/>
  <c r="AC156" i="3"/>
  <c r="AD156" i="3"/>
  <c r="AF156" i="3"/>
  <c r="AG156" i="3"/>
  <c r="AH156" i="3"/>
  <c r="AI156" i="3"/>
  <c r="AK156" i="3"/>
  <c r="AM156" i="3"/>
  <c r="AN156" i="3"/>
  <c r="AO156" i="3"/>
  <c r="D157" i="3"/>
  <c r="Y157" i="3"/>
  <c r="AE157" i="3"/>
  <c r="AL157" i="3"/>
  <c r="D158" i="3"/>
  <c r="Y158" i="3"/>
  <c r="Y156" i="3" s="1"/>
  <c r="AE158" i="3"/>
  <c r="AE156" i="3" s="1"/>
  <c r="AL158" i="3"/>
  <c r="AJ158" i="3" s="1"/>
  <c r="E160" i="3"/>
  <c r="F160" i="3"/>
  <c r="G160" i="3"/>
  <c r="H160" i="3"/>
  <c r="I160" i="3"/>
  <c r="J160" i="3"/>
  <c r="K160" i="3"/>
  <c r="L160" i="3"/>
  <c r="M160" i="3"/>
  <c r="N160" i="3"/>
  <c r="O160" i="3"/>
  <c r="P160" i="3"/>
  <c r="Q160" i="3"/>
  <c r="R160" i="3"/>
  <c r="S160" i="3"/>
  <c r="T160" i="3"/>
  <c r="U160" i="3"/>
  <c r="V160" i="3"/>
  <c r="W160" i="3"/>
  <c r="X160" i="3"/>
  <c r="Z160" i="3"/>
  <c r="AA160" i="3"/>
  <c r="AB160" i="3"/>
  <c r="AC160" i="3"/>
  <c r="AD160" i="3"/>
  <c r="AF160" i="3"/>
  <c r="AG160" i="3"/>
  <c r="AH160" i="3"/>
  <c r="AI160" i="3"/>
  <c r="AK160" i="3"/>
  <c r="AM160" i="3"/>
  <c r="AN160" i="3"/>
  <c r="AO160" i="3"/>
  <c r="D161" i="3"/>
  <c r="Y161" i="3"/>
  <c r="AE161" i="3"/>
  <c r="AL161" i="3"/>
  <c r="D162" i="3"/>
  <c r="Y162" i="3"/>
  <c r="AE162" i="3"/>
  <c r="AL162" i="3"/>
  <c r="AJ162" i="3" s="1"/>
  <c r="D163" i="3"/>
  <c r="Y163" i="3"/>
  <c r="AE163" i="3"/>
  <c r="AL163" i="3"/>
  <c r="AJ163" i="3" s="1"/>
  <c r="D164" i="3"/>
  <c r="Y164" i="3"/>
  <c r="AE164" i="3"/>
  <c r="AL164" i="3"/>
  <c r="AJ164" i="3" s="1"/>
  <c r="D165" i="3"/>
  <c r="Y165" i="3"/>
  <c r="AE165" i="3"/>
  <c r="AL165" i="3"/>
  <c r="AJ165" i="3" s="1"/>
  <c r="D166" i="3"/>
  <c r="Y166" i="3"/>
  <c r="AE166" i="3"/>
  <c r="AL166" i="3"/>
  <c r="AJ166" i="3" s="1"/>
  <c r="D167" i="3"/>
  <c r="Y167" i="3"/>
  <c r="AE167" i="3"/>
  <c r="AL167" i="3"/>
  <c r="AJ167" i="3" s="1"/>
  <c r="E169" i="3"/>
  <c r="F169" i="3"/>
  <c r="G169" i="3"/>
  <c r="H169" i="3"/>
  <c r="I169" i="3"/>
  <c r="J169" i="3"/>
  <c r="K169" i="3"/>
  <c r="L169" i="3"/>
  <c r="M169" i="3"/>
  <c r="N169" i="3"/>
  <c r="O169" i="3"/>
  <c r="P169" i="3"/>
  <c r="Q169" i="3"/>
  <c r="R169" i="3"/>
  <c r="S169" i="3"/>
  <c r="T169" i="3"/>
  <c r="U169" i="3"/>
  <c r="V169" i="3"/>
  <c r="W169" i="3"/>
  <c r="X169" i="3"/>
  <c r="Z169" i="3"/>
  <c r="AA169" i="3"/>
  <c r="AB169" i="3"/>
  <c r="AC169" i="3"/>
  <c r="AD169" i="3"/>
  <c r="AF169" i="3"/>
  <c r="AG169" i="3"/>
  <c r="AH169" i="3"/>
  <c r="AI169" i="3"/>
  <c r="AK169" i="3"/>
  <c r="AM169" i="3"/>
  <c r="AN169" i="3"/>
  <c r="AO169" i="3"/>
  <c r="D170" i="3"/>
  <c r="D169" i="3" s="1"/>
  <c r="Y170" i="3"/>
  <c r="Y169" i="3" s="1"/>
  <c r="AE170" i="3"/>
  <c r="AL170" i="3"/>
  <c r="D171" i="3"/>
  <c r="Y171" i="3"/>
  <c r="AE171" i="3"/>
  <c r="AL171" i="3"/>
  <c r="AJ171" i="3" s="1"/>
  <c r="E173" i="3"/>
  <c r="F173" i="3"/>
  <c r="G173" i="3"/>
  <c r="H173" i="3"/>
  <c r="I173" i="3"/>
  <c r="J173" i="3"/>
  <c r="K173" i="3"/>
  <c r="L173" i="3"/>
  <c r="M173" i="3"/>
  <c r="N173" i="3"/>
  <c r="O173" i="3"/>
  <c r="P173" i="3"/>
  <c r="Q173" i="3"/>
  <c r="R173" i="3"/>
  <c r="S173" i="3"/>
  <c r="T173" i="3"/>
  <c r="U173" i="3"/>
  <c r="V173" i="3"/>
  <c r="W173" i="3"/>
  <c r="X173" i="3"/>
  <c r="Z173" i="3"/>
  <c r="AA173" i="3"/>
  <c r="AB173" i="3"/>
  <c r="AC173" i="3"/>
  <c r="AD173" i="3"/>
  <c r="AF173" i="3"/>
  <c r="AG173" i="3"/>
  <c r="AH173" i="3"/>
  <c r="AI173" i="3"/>
  <c r="AK173" i="3"/>
  <c r="AM173" i="3"/>
  <c r="AN173" i="3"/>
  <c r="AO173" i="3"/>
  <c r="D174" i="3"/>
  <c r="D173" i="3" s="1"/>
  <c r="Y174" i="3"/>
  <c r="AE174" i="3"/>
  <c r="AL174" i="3"/>
  <c r="D175" i="3"/>
  <c r="Y175" i="3"/>
  <c r="AE175" i="3"/>
  <c r="AL175" i="3"/>
  <c r="AJ175" i="3" s="1"/>
  <c r="D176" i="3"/>
  <c r="C176" i="3" s="1"/>
  <c r="Y176" i="3"/>
  <c r="AE176" i="3"/>
  <c r="AJ176" i="3"/>
  <c r="AL176" i="3"/>
  <c r="D177" i="3"/>
  <c r="Y177" i="3"/>
  <c r="AE177" i="3"/>
  <c r="AL177" i="3"/>
  <c r="AJ177" i="3" s="1"/>
  <c r="D178" i="3"/>
  <c r="Y178" i="3"/>
  <c r="AE178" i="3"/>
  <c r="AL178" i="3"/>
  <c r="AJ178" i="3" s="1"/>
  <c r="C178" i="3" s="1"/>
  <c r="D179" i="3"/>
  <c r="Y179" i="3"/>
  <c r="AE179" i="3"/>
  <c r="AL179" i="3"/>
  <c r="AJ179" i="3" s="1"/>
  <c r="D180" i="3"/>
  <c r="Y180" i="3"/>
  <c r="AE180" i="3"/>
  <c r="AL180" i="3"/>
  <c r="AJ180" i="3" s="1"/>
  <c r="E182" i="3"/>
  <c r="E183" i="3"/>
  <c r="F183" i="3"/>
  <c r="F182" i="3" s="1"/>
  <c r="G183" i="3"/>
  <c r="G182" i="3" s="1"/>
  <c r="H183" i="3"/>
  <c r="H182" i="3" s="1"/>
  <c r="I183" i="3"/>
  <c r="I182" i="3" s="1"/>
  <c r="J183" i="3"/>
  <c r="J182" i="3" s="1"/>
  <c r="K183" i="3"/>
  <c r="K182" i="3" s="1"/>
  <c r="L183" i="3"/>
  <c r="L182" i="3" s="1"/>
  <c r="M183" i="3"/>
  <c r="M182" i="3" s="1"/>
  <c r="N183" i="3"/>
  <c r="N182" i="3" s="1"/>
  <c r="O183" i="3"/>
  <c r="O182" i="3" s="1"/>
  <c r="P183" i="3"/>
  <c r="P182" i="3" s="1"/>
  <c r="Q183" i="3"/>
  <c r="Q182" i="3" s="1"/>
  <c r="R183" i="3"/>
  <c r="R182" i="3" s="1"/>
  <c r="S183" i="3"/>
  <c r="S182" i="3" s="1"/>
  <c r="T183" i="3"/>
  <c r="T182" i="3" s="1"/>
  <c r="U183" i="3"/>
  <c r="U182" i="3" s="1"/>
  <c r="V183" i="3"/>
  <c r="V182" i="3" s="1"/>
  <c r="W183" i="3"/>
  <c r="W182" i="3" s="1"/>
  <c r="X183" i="3"/>
  <c r="X182" i="3" s="1"/>
  <c r="Z183" i="3"/>
  <c r="Z182" i="3" s="1"/>
  <c r="AA183" i="3"/>
  <c r="AA182" i="3" s="1"/>
  <c r="AB183" i="3"/>
  <c r="AB182" i="3" s="1"/>
  <c r="AC183" i="3"/>
  <c r="AC182" i="3" s="1"/>
  <c r="AD183" i="3"/>
  <c r="AD182" i="3" s="1"/>
  <c r="AF183" i="3"/>
  <c r="AF182" i="3" s="1"/>
  <c r="AG183" i="3"/>
  <c r="AG182" i="3" s="1"/>
  <c r="AH183" i="3"/>
  <c r="AH182" i="3" s="1"/>
  <c r="AI183" i="3"/>
  <c r="AI182" i="3" s="1"/>
  <c r="AK183" i="3"/>
  <c r="AK182" i="3" s="1"/>
  <c r="AM183" i="3"/>
  <c r="AM182" i="3" s="1"/>
  <c r="AN183" i="3"/>
  <c r="AN182" i="3" s="1"/>
  <c r="AO183" i="3"/>
  <c r="AO182" i="3" s="1"/>
  <c r="Y184" i="3"/>
  <c r="AE184" i="3"/>
  <c r="AE183" i="3" s="1"/>
  <c r="AE182" i="3" s="1"/>
  <c r="AL184" i="3"/>
  <c r="D185" i="3"/>
  <c r="D183" i="3" s="1"/>
  <c r="D182" i="3" s="1"/>
  <c r="Y185" i="3"/>
  <c r="C185" i="3" s="1"/>
  <c r="AE185" i="3"/>
  <c r="AL185" i="3"/>
  <c r="AJ185" i="3" s="1"/>
  <c r="AB187" i="3"/>
  <c r="AM187" i="3"/>
  <c r="AN187" i="3"/>
  <c r="I188" i="3"/>
  <c r="I187" i="3" s="1"/>
  <c r="J188" i="3"/>
  <c r="J187" i="3" s="1"/>
  <c r="K188" i="3"/>
  <c r="K187" i="3" s="1"/>
  <c r="N188" i="3"/>
  <c r="N187" i="3" s="1"/>
  <c r="AG188" i="3"/>
  <c r="AG187" i="3" s="1"/>
  <c r="AH188" i="3"/>
  <c r="AH187" i="3" s="1"/>
  <c r="AI188" i="3"/>
  <c r="AI187" i="3" s="1"/>
  <c r="AK188" i="3"/>
  <c r="AK187" i="3" s="1"/>
  <c r="E189" i="3"/>
  <c r="E188" i="3" s="1"/>
  <c r="E187" i="3" s="1"/>
  <c r="F189" i="3"/>
  <c r="F188" i="3" s="1"/>
  <c r="F187" i="3" s="1"/>
  <c r="G189" i="3"/>
  <c r="G188" i="3" s="1"/>
  <c r="G187" i="3" s="1"/>
  <c r="H189" i="3"/>
  <c r="H188" i="3" s="1"/>
  <c r="H187" i="3" s="1"/>
  <c r="I189" i="3"/>
  <c r="J189" i="3"/>
  <c r="K189" i="3"/>
  <c r="L189" i="3"/>
  <c r="L188" i="3" s="1"/>
  <c r="L187" i="3" s="1"/>
  <c r="M189" i="3"/>
  <c r="M188" i="3" s="1"/>
  <c r="M187" i="3" s="1"/>
  <c r="N189" i="3"/>
  <c r="O189" i="3"/>
  <c r="O188" i="3" s="1"/>
  <c r="O187" i="3" s="1"/>
  <c r="P189" i="3"/>
  <c r="P188" i="3" s="1"/>
  <c r="P187" i="3" s="1"/>
  <c r="Q189" i="3"/>
  <c r="Q188" i="3" s="1"/>
  <c r="Q187" i="3" s="1"/>
  <c r="R189" i="3"/>
  <c r="R188" i="3" s="1"/>
  <c r="R187" i="3" s="1"/>
  <c r="S189" i="3"/>
  <c r="S188" i="3" s="1"/>
  <c r="S187" i="3" s="1"/>
  <c r="T189" i="3"/>
  <c r="T188" i="3" s="1"/>
  <c r="T187" i="3" s="1"/>
  <c r="U189" i="3"/>
  <c r="U188" i="3" s="1"/>
  <c r="U187" i="3" s="1"/>
  <c r="V189" i="3"/>
  <c r="V188" i="3" s="1"/>
  <c r="V187" i="3" s="1"/>
  <c r="W189" i="3"/>
  <c r="W188" i="3" s="1"/>
  <c r="W187" i="3" s="1"/>
  <c r="X189" i="3"/>
  <c r="X188" i="3" s="1"/>
  <c r="X187" i="3" s="1"/>
  <c r="Z189" i="3"/>
  <c r="Z188" i="3" s="1"/>
  <c r="Z187" i="3" s="1"/>
  <c r="AA189" i="3"/>
  <c r="AA188" i="3" s="1"/>
  <c r="AA187" i="3" s="1"/>
  <c r="AB189" i="3"/>
  <c r="AB188" i="3" s="1"/>
  <c r="AC189" i="3"/>
  <c r="AC188" i="3" s="1"/>
  <c r="AC187" i="3" s="1"/>
  <c r="AD189" i="3"/>
  <c r="AD188" i="3" s="1"/>
  <c r="AD187" i="3" s="1"/>
  <c r="AF189" i="3"/>
  <c r="AF188" i="3" s="1"/>
  <c r="AF187" i="3" s="1"/>
  <c r="AG189" i="3"/>
  <c r="AH189" i="3"/>
  <c r="AI189" i="3"/>
  <c r="AK189" i="3"/>
  <c r="AM189" i="3"/>
  <c r="AM188" i="3" s="1"/>
  <c r="AN189" i="3"/>
  <c r="AN188" i="3" s="1"/>
  <c r="AO189" i="3"/>
  <c r="AO188" i="3" s="1"/>
  <c r="AO187" i="3" s="1"/>
  <c r="D190" i="3"/>
  <c r="D189" i="3" s="1"/>
  <c r="D188" i="3" s="1"/>
  <c r="D187" i="3" s="1"/>
  <c r="Y190" i="3"/>
  <c r="AE190" i="3"/>
  <c r="AL190" i="3"/>
  <c r="AJ190" i="3" s="1"/>
  <c r="D191" i="3"/>
  <c r="Y191" i="3"/>
  <c r="AE191" i="3"/>
  <c r="AL191" i="3"/>
  <c r="AJ191" i="3" s="1"/>
  <c r="E195" i="3"/>
  <c r="F195" i="3"/>
  <c r="F193" i="3" s="1"/>
  <c r="G195" i="3"/>
  <c r="H195" i="3"/>
  <c r="I195" i="3"/>
  <c r="J195" i="3"/>
  <c r="K195" i="3"/>
  <c r="L195" i="3"/>
  <c r="M195" i="3"/>
  <c r="N195" i="3"/>
  <c r="O195" i="3"/>
  <c r="P195" i="3"/>
  <c r="Q195" i="3"/>
  <c r="R195" i="3"/>
  <c r="S195" i="3"/>
  <c r="T195" i="3"/>
  <c r="U195" i="3"/>
  <c r="V195" i="3"/>
  <c r="W195" i="3"/>
  <c r="X195" i="3"/>
  <c r="Z195" i="3"/>
  <c r="AA195" i="3"/>
  <c r="AB195" i="3"/>
  <c r="AC195" i="3"/>
  <c r="AD195" i="3"/>
  <c r="AF195" i="3"/>
  <c r="AG195" i="3"/>
  <c r="AH195" i="3"/>
  <c r="AI195" i="3"/>
  <c r="AK195" i="3"/>
  <c r="AM195" i="3"/>
  <c r="AN195" i="3"/>
  <c r="AO195" i="3"/>
  <c r="B196" i="3"/>
  <c r="D196" i="3"/>
  <c r="D197" i="3"/>
  <c r="Y197" i="3"/>
  <c r="AE197" i="3"/>
  <c r="AL197" i="3"/>
  <c r="D198" i="3"/>
  <c r="Y198" i="3"/>
  <c r="AE198" i="3"/>
  <c r="AL198" i="3"/>
  <c r="AJ198" i="3" s="1"/>
  <c r="D199" i="3"/>
  <c r="Y199" i="3"/>
  <c r="AE199" i="3"/>
  <c r="AL199" i="3"/>
  <c r="AJ199" i="3" s="1"/>
  <c r="D200" i="3"/>
  <c r="Y200" i="3"/>
  <c r="AE200" i="3"/>
  <c r="AL200" i="3"/>
  <c r="AJ200" i="3" s="1"/>
  <c r="D203" i="3"/>
  <c r="Y203" i="3"/>
  <c r="AE203" i="3"/>
  <c r="AL203" i="3"/>
  <c r="AJ203" i="3" s="1"/>
  <c r="E204" i="3"/>
  <c r="E202" i="3" s="1"/>
  <c r="F204" i="3"/>
  <c r="F202" i="3" s="1"/>
  <c r="G204" i="3"/>
  <c r="G202" i="3" s="1"/>
  <c r="H204" i="3"/>
  <c r="H202" i="3" s="1"/>
  <c r="I204" i="3"/>
  <c r="I202" i="3" s="1"/>
  <c r="J204" i="3"/>
  <c r="J202" i="3" s="1"/>
  <c r="K204" i="3"/>
  <c r="K202" i="3" s="1"/>
  <c r="L204" i="3"/>
  <c r="L202" i="3" s="1"/>
  <c r="M204" i="3"/>
  <c r="M202" i="3" s="1"/>
  <c r="N204" i="3"/>
  <c r="N202" i="3" s="1"/>
  <c r="O204" i="3"/>
  <c r="O202" i="3" s="1"/>
  <c r="P204" i="3"/>
  <c r="P202" i="3" s="1"/>
  <c r="Q204" i="3"/>
  <c r="Q202" i="3" s="1"/>
  <c r="R204" i="3"/>
  <c r="R202" i="3" s="1"/>
  <c r="S204" i="3"/>
  <c r="S202" i="3" s="1"/>
  <c r="T204" i="3"/>
  <c r="T202" i="3" s="1"/>
  <c r="U204" i="3"/>
  <c r="U202" i="3" s="1"/>
  <c r="V204" i="3"/>
  <c r="V202" i="3" s="1"/>
  <c r="W204" i="3"/>
  <c r="W202" i="3" s="1"/>
  <c r="X204" i="3"/>
  <c r="X202" i="3" s="1"/>
  <c r="Z204" i="3"/>
  <c r="Z202" i="3" s="1"/>
  <c r="AA204" i="3"/>
  <c r="AA202" i="3" s="1"/>
  <c r="AB204" i="3"/>
  <c r="AB202" i="3" s="1"/>
  <c r="AC204" i="3"/>
  <c r="AC202" i="3" s="1"/>
  <c r="AD204" i="3"/>
  <c r="AD202" i="3" s="1"/>
  <c r="AF204" i="3"/>
  <c r="AF202" i="3" s="1"/>
  <c r="AG204" i="3"/>
  <c r="AG202" i="3" s="1"/>
  <c r="AH204" i="3"/>
  <c r="AH202" i="3" s="1"/>
  <c r="AI204" i="3"/>
  <c r="AI202" i="3" s="1"/>
  <c r="AK204" i="3"/>
  <c r="AK202" i="3" s="1"/>
  <c r="AM204" i="3"/>
  <c r="AM202" i="3" s="1"/>
  <c r="AN204" i="3"/>
  <c r="AN202" i="3" s="1"/>
  <c r="AO204" i="3"/>
  <c r="AO202" i="3" s="1"/>
  <c r="D205" i="3"/>
  <c r="Y205" i="3"/>
  <c r="AE205" i="3"/>
  <c r="AL205" i="3"/>
  <c r="AJ205" i="3" s="1"/>
  <c r="D206" i="3"/>
  <c r="Y206" i="3"/>
  <c r="AE206" i="3"/>
  <c r="AL206" i="3"/>
  <c r="AJ206" i="3" s="1"/>
  <c r="D207" i="3"/>
  <c r="Y207" i="3"/>
  <c r="AE207" i="3"/>
  <c r="AL207" i="3"/>
  <c r="AJ207" i="3" s="1"/>
  <c r="D208" i="3"/>
  <c r="Y208" i="3"/>
  <c r="AE208" i="3"/>
  <c r="AJ208" i="3"/>
  <c r="AL208" i="3"/>
  <c r="E210" i="3"/>
  <c r="F210" i="3"/>
  <c r="G210" i="3"/>
  <c r="H210" i="3"/>
  <c r="I210" i="3"/>
  <c r="J210" i="3"/>
  <c r="K210" i="3"/>
  <c r="L210" i="3"/>
  <c r="M210" i="3"/>
  <c r="N210" i="3"/>
  <c r="O210" i="3"/>
  <c r="P210" i="3"/>
  <c r="Q210" i="3"/>
  <c r="R210" i="3"/>
  <c r="S210" i="3"/>
  <c r="T210" i="3"/>
  <c r="U210" i="3"/>
  <c r="V210" i="3"/>
  <c r="W210" i="3"/>
  <c r="X210" i="3"/>
  <c r="Z210" i="3"/>
  <c r="AA210" i="3"/>
  <c r="AB210" i="3"/>
  <c r="AC210" i="3"/>
  <c r="AD210" i="3"/>
  <c r="AF210" i="3"/>
  <c r="AG210" i="3"/>
  <c r="AH210" i="3"/>
  <c r="AI210" i="3"/>
  <c r="AK210" i="3"/>
  <c r="AM210" i="3"/>
  <c r="AN210" i="3"/>
  <c r="AO210" i="3"/>
  <c r="D211" i="3"/>
  <c r="D210" i="3" s="1"/>
  <c r="Y211" i="3"/>
  <c r="Y210" i="3" s="1"/>
  <c r="AE211" i="3"/>
  <c r="AE210" i="3" s="1"/>
  <c r="AL211" i="3"/>
  <c r="AL210" i="3" s="1"/>
  <c r="E213" i="3"/>
  <c r="F213" i="3"/>
  <c r="G213" i="3"/>
  <c r="H213" i="3"/>
  <c r="J213" i="3"/>
  <c r="K213" i="3"/>
  <c r="L213" i="3"/>
  <c r="M213" i="3"/>
  <c r="N213" i="3"/>
  <c r="O213" i="3"/>
  <c r="P213" i="3"/>
  <c r="Q213" i="3"/>
  <c r="R213" i="3"/>
  <c r="S213" i="3"/>
  <c r="T213" i="3"/>
  <c r="U213" i="3"/>
  <c r="V213" i="3"/>
  <c r="W213" i="3"/>
  <c r="X213" i="3"/>
  <c r="Z213" i="3"/>
  <c r="AA213" i="3"/>
  <c r="AB213" i="3"/>
  <c r="AC213" i="3"/>
  <c r="AD213" i="3"/>
  <c r="AE213" i="3"/>
  <c r="AF213" i="3"/>
  <c r="AG213" i="3"/>
  <c r="AH213" i="3"/>
  <c r="AI213" i="3"/>
  <c r="AK213" i="3"/>
  <c r="AM213" i="3"/>
  <c r="AN213" i="3"/>
  <c r="AO213" i="3"/>
  <c r="I214" i="3"/>
  <c r="D214" i="3" s="1"/>
  <c r="D213" i="3" s="1"/>
  <c r="Y214" i="3"/>
  <c r="Y213" i="3" s="1"/>
  <c r="AL214" i="3"/>
  <c r="AL213" i="3" s="1"/>
  <c r="D217" i="3"/>
  <c r="E217" i="3"/>
  <c r="F217" i="3"/>
  <c r="G217" i="3"/>
  <c r="H217" i="3"/>
  <c r="I217" i="3"/>
  <c r="I216" i="3" s="1"/>
  <c r="J217" i="3"/>
  <c r="K217" i="3"/>
  <c r="L217" i="3"/>
  <c r="M217" i="3"/>
  <c r="N217" i="3"/>
  <c r="O217" i="3"/>
  <c r="P217" i="3"/>
  <c r="Q217" i="3"/>
  <c r="R217" i="3"/>
  <c r="S217" i="3"/>
  <c r="T217" i="3"/>
  <c r="U217" i="3"/>
  <c r="V217" i="3"/>
  <c r="W217" i="3"/>
  <c r="X217" i="3"/>
  <c r="Z217" i="3"/>
  <c r="AA217" i="3"/>
  <c r="AB217" i="3"/>
  <c r="AC217" i="3"/>
  <c r="AD217" i="3"/>
  <c r="AF217" i="3"/>
  <c r="AG217" i="3"/>
  <c r="AH217" i="3"/>
  <c r="AI217" i="3"/>
  <c r="AK217" i="3"/>
  <c r="AM217" i="3"/>
  <c r="AN217" i="3"/>
  <c r="AO217" i="3"/>
  <c r="D218" i="3"/>
  <c r="Y218" i="3"/>
  <c r="Y217" i="3" s="1"/>
  <c r="AE218" i="3"/>
  <c r="AE217" i="3" s="1"/>
  <c r="AL218" i="3"/>
  <c r="AL217" i="3" s="1"/>
  <c r="E220" i="3"/>
  <c r="F220" i="3"/>
  <c r="G220" i="3"/>
  <c r="H220" i="3"/>
  <c r="I220" i="3"/>
  <c r="J220" i="3"/>
  <c r="K220" i="3"/>
  <c r="L220" i="3"/>
  <c r="M220" i="3"/>
  <c r="N220" i="3"/>
  <c r="O220" i="3"/>
  <c r="P220" i="3"/>
  <c r="Q220" i="3"/>
  <c r="R220" i="3"/>
  <c r="S220" i="3"/>
  <c r="T220" i="3"/>
  <c r="U220" i="3"/>
  <c r="V220" i="3"/>
  <c r="W220" i="3"/>
  <c r="X220" i="3"/>
  <c r="Z220" i="3"/>
  <c r="AA220" i="3"/>
  <c r="AB220" i="3"/>
  <c r="AC220" i="3"/>
  <c r="AD220" i="3"/>
  <c r="AF220" i="3"/>
  <c r="AG220" i="3"/>
  <c r="AH220" i="3"/>
  <c r="AI220" i="3"/>
  <c r="AK220" i="3"/>
  <c r="AM220" i="3"/>
  <c r="AN220" i="3"/>
  <c r="AN216" i="3" s="1"/>
  <c r="AO220" i="3"/>
  <c r="D221" i="3"/>
  <c r="Y221" i="3"/>
  <c r="AE221" i="3"/>
  <c r="AL221" i="3"/>
  <c r="AJ221" i="3" s="1"/>
  <c r="D222" i="3"/>
  <c r="Y222" i="3"/>
  <c r="AE222" i="3"/>
  <c r="AL222" i="3"/>
  <c r="AJ222" i="3" s="1"/>
  <c r="D223" i="3"/>
  <c r="Y223" i="3"/>
  <c r="AE223" i="3"/>
  <c r="AL223" i="3"/>
  <c r="AJ223" i="3" s="1"/>
  <c r="E225" i="3"/>
  <c r="F225" i="3"/>
  <c r="G225" i="3"/>
  <c r="H225" i="3"/>
  <c r="I225" i="3"/>
  <c r="J225" i="3"/>
  <c r="K225" i="3"/>
  <c r="L225" i="3"/>
  <c r="M225" i="3"/>
  <c r="N225" i="3"/>
  <c r="O225" i="3"/>
  <c r="P225" i="3"/>
  <c r="Q225" i="3"/>
  <c r="R225" i="3"/>
  <c r="S225" i="3"/>
  <c r="T225" i="3"/>
  <c r="U225" i="3"/>
  <c r="V225" i="3"/>
  <c r="W225" i="3"/>
  <c r="X225" i="3"/>
  <c r="Z225" i="3"/>
  <c r="AA225" i="3"/>
  <c r="AB225" i="3"/>
  <c r="AC225" i="3"/>
  <c r="AD225" i="3"/>
  <c r="AF225" i="3"/>
  <c r="AG225" i="3"/>
  <c r="AH225" i="3"/>
  <c r="AI225" i="3"/>
  <c r="AK225" i="3"/>
  <c r="AM225" i="3"/>
  <c r="AN225" i="3"/>
  <c r="AO225" i="3"/>
  <c r="D226" i="3"/>
  <c r="Y226" i="3"/>
  <c r="AE226" i="3"/>
  <c r="AL226" i="3"/>
  <c r="AJ226" i="3" s="1"/>
  <c r="D227" i="3"/>
  <c r="Y227" i="3"/>
  <c r="AE227" i="3"/>
  <c r="AL227" i="3"/>
  <c r="AJ227" i="3" s="1"/>
  <c r="E229" i="3"/>
  <c r="F229" i="3"/>
  <c r="G229" i="3"/>
  <c r="H229" i="3"/>
  <c r="I229" i="3"/>
  <c r="J229" i="3"/>
  <c r="K229" i="3"/>
  <c r="L229" i="3"/>
  <c r="M229" i="3"/>
  <c r="N229" i="3"/>
  <c r="O229" i="3"/>
  <c r="P229" i="3"/>
  <c r="Q229" i="3"/>
  <c r="R229" i="3"/>
  <c r="S229" i="3"/>
  <c r="T229" i="3"/>
  <c r="U229" i="3"/>
  <c r="V229" i="3"/>
  <c r="W229" i="3"/>
  <c r="X229" i="3"/>
  <c r="Z229" i="3"/>
  <c r="AA229" i="3"/>
  <c r="AB229" i="3"/>
  <c r="AC229" i="3"/>
  <c r="AD229" i="3"/>
  <c r="AF229" i="3"/>
  <c r="AG229" i="3"/>
  <c r="AH229" i="3"/>
  <c r="AI229" i="3"/>
  <c r="AK229" i="3"/>
  <c r="AM229" i="3"/>
  <c r="AN229" i="3"/>
  <c r="AO229" i="3"/>
  <c r="D230" i="3"/>
  <c r="Y230" i="3"/>
  <c r="Y229" i="3" s="1"/>
  <c r="AE230" i="3"/>
  <c r="AL230" i="3"/>
  <c r="D231" i="3"/>
  <c r="Y231" i="3"/>
  <c r="AE231" i="3"/>
  <c r="AL231" i="3"/>
  <c r="AJ231" i="3" s="1"/>
  <c r="E233" i="3"/>
  <c r="F233" i="3"/>
  <c r="G233" i="3"/>
  <c r="H233" i="3"/>
  <c r="I233" i="3"/>
  <c r="J233" i="3"/>
  <c r="K233" i="3"/>
  <c r="L233" i="3"/>
  <c r="M233" i="3"/>
  <c r="N233" i="3"/>
  <c r="O233" i="3"/>
  <c r="P233" i="3"/>
  <c r="Q233" i="3"/>
  <c r="R233" i="3"/>
  <c r="S233" i="3"/>
  <c r="T233" i="3"/>
  <c r="U233" i="3"/>
  <c r="V233" i="3"/>
  <c r="W233" i="3"/>
  <c r="X233" i="3"/>
  <c r="Z233" i="3"/>
  <c r="AA233" i="3"/>
  <c r="AB233" i="3"/>
  <c r="AC233" i="3"/>
  <c r="AD233" i="3"/>
  <c r="AF233" i="3"/>
  <c r="AG233" i="3"/>
  <c r="AH233" i="3"/>
  <c r="AI233" i="3"/>
  <c r="AK233" i="3"/>
  <c r="AM233" i="3"/>
  <c r="AN233" i="3"/>
  <c r="AO233" i="3"/>
  <c r="D234" i="3"/>
  <c r="Y234" i="3"/>
  <c r="Y233" i="3" s="1"/>
  <c r="AE234" i="3"/>
  <c r="AE233" i="3" s="1"/>
  <c r="AL234" i="3"/>
  <c r="AJ234" i="3" s="1"/>
  <c r="AJ233" i="3" s="1"/>
  <c r="E237" i="3"/>
  <c r="F237" i="3"/>
  <c r="G237" i="3"/>
  <c r="H237" i="3"/>
  <c r="I237" i="3"/>
  <c r="J237" i="3"/>
  <c r="K237" i="3"/>
  <c r="L237" i="3"/>
  <c r="M237" i="3"/>
  <c r="N237" i="3"/>
  <c r="O237" i="3"/>
  <c r="P237" i="3"/>
  <c r="Q237" i="3"/>
  <c r="R237" i="3"/>
  <c r="S237" i="3"/>
  <c r="T237" i="3"/>
  <c r="U237" i="3"/>
  <c r="V237" i="3"/>
  <c r="W237" i="3"/>
  <c r="X237" i="3"/>
  <c r="Y237" i="3"/>
  <c r="Z237" i="3"/>
  <c r="AA237" i="3"/>
  <c r="AB237" i="3"/>
  <c r="AC237" i="3"/>
  <c r="AD237" i="3"/>
  <c r="AF237" i="3"/>
  <c r="AG237" i="3"/>
  <c r="AH237" i="3"/>
  <c r="AI237" i="3"/>
  <c r="AK237" i="3"/>
  <c r="AM237" i="3"/>
  <c r="AN237" i="3"/>
  <c r="AO237" i="3"/>
  <c r="D238" i="3"/>
  <c r="Y238" i="3"/>
  <c r="AE238" i="3"/>
  <c r="AL238" i="3"/>
  <c r="AJ238" i="3" s="1"/>
  <c r="D239" i="3"/>
  <c r="Y239" i="3"/>
  <c r="AE239" i="3"/>
  <c r="AL239" i="3"/>
  <c r="AJ239" i="3" s="1"/>
  <c r="E241" i="3"/>
  <c r="E236" i="3" s="1"/>
  <c r="E243" i="3"/>
  <c r="F243" i="3"/>
  <c r="G243" i="3"/>
  <c r="H243" i="3"/>
  <c r="I243" i="3"/>
  <c r="J243" i="3"/>
  <c r="K243" i="3"/>
  <c r="L243" i="3"/>
  <c r="M243" i="3"/>
  <c r="M241" i="3" s="1"/>
  <c r="N243" i="3"/>
  <c r="N241" i="3" s="1"/>
  <c r="O243" i="3"/>
  <c r="P243" i="3"/>
  <c r="P241" i="3" s="1"/>
  <c r="Q243" i="3"/>
  <c r="Q241" i="3" s="1"/>
  <c r="R243" i="3"/>
  <c r="S243" i="3"/>
  <c r="T243" i="3"/>
  <c r="U243" i="3"/>
  <c r="V243" i="3"/>
  <c r="W243" i="3"/>
  <c r="X243" i="3"/>
  <c r="X241" i="3" s="1"/>
  <c r="Z243" i="3"/>
  <c r="Z241" i="3" s="1"/>
  <c r="AA243" i="3"/>
  <c r="AB243" i="3"/>
  <c r="AC243" i="3"/>
  <c r="AD243" i="3"/>
  <c r="AF243" i="3"/>
  <c r="AH243" i="3"/>
  <c r="AI243" i="3"/>
  <c r="AK243" i="3"/>
  <c r="AM243" i="3"/>
  <c r="AN243" i="3"/>
  <c r="AO243" i="3"/>
  <c r="D244" i="3"/>
  <c r="Y244" i="3"/>
  <c r="AE244" i="3"/>
  <c r="AJ244" i="3"/>
  <c r="AL244" i="3"/>
  <c r="D245" i="3"/>
  <c r="Y245" i="3"/>
  <c r="AE245" i="3"/>
  <c r="AL245" i="3"/>
  <c r="AJ245" i="3" s="1"/>
  <c r="D246" i="3"/>
  <c r="Y246" i="3"/>
  <c r="AG246" i="3"/>
  <c r="AE246" i="3" s="1"/>
  <c r="AL246" i="3"/>
  <c r="AJ246" i="3" s="1"/>
  <c r="D247" i="3"/>
  <c r="Y247" i="3"/>
  <c r="AE247" i="3"/>
  <c r="AL247" i="3"/>
  <c r="D248" i="3"/>
  <c r="Y248" i="3"/>
  <c r="AG248" i="3"/>
  <c r="AE248" i="3" s="1"/>
  <c r="AL248" i="3"/>
  <c r="AJ248" i="3" s="1"/>
  <c r="D249" i="3"/>
  <c r="Y249" i="3"/>
  <c r="AE249" i="3"/>
  <c r="AL249" i="3"/>
  <c r="AJ249" i="3" s="1"/>
  <c r="E251" i="3"/>
  <c r="F251" i="3"/>
  <c r="G251" i="3"/>
  <c r="H251" i="3"/>
  <c r="I251" i="3"/>
  <c r="J251" i="3"/>
  <c r="K251" i="3"/>
  <c r="L251" i="3"/>
  <c r="M251" i="3"/>
  <c r="N251" i="3"/>
  <c r="O251" i="3"/>
  <c r="P251" i="3"/>
  <c r="Q251" i="3"/>
  <c r="R251" i="3"/>
  <c r="S251" i="3"/>
  <c r="T251" i="3"/>
  <c r="U251" i="3"/>
  <c r="V251" i="3"/>
  <c r="W251" i="3"/>
  <c r="X251" i="3"/>
  <c r="Z251" i="3"/>
  <c r="AA251" i="3"/>
  <c r="AB251" i="3"/>
  <c r="AB241" i="3" s="1"/>
  <c r="AB236" i="3" s="1"/>
  <c r="AC251" i="3"/>
  <c r="AC241" i="3" s="1"/>
  <c r="AC236" i="3" s="1"/>
  <c r="AD251" i="3"/>
  <c r="AD241" i="3" s="1"/>
  <c r="AD236" i="3" s="1"/>
  <c r="AF251" i="3"/>
  <c r="AF241" i="3" s="1"/>
  <c r="AF236" i="3" s="1"/>
  <c r="AG251" i="3"/>
  <c r="AH251" i="3"/>
  <c r="AI251" i="3"/>
  <c r="AK251" i="3"/>
  <c r="AM251" i="3"/>
  <c r="AN251" i="3"/>
  <c r="AO251" i="3"/>
  <c r="D252" i="3"/>
  <c r="Y252" i="3"/>
  <c r="AE252" i="3"/>
  <c r="AL252" i="3"/>
  <c r="D253" i="3"/>
  <c r="Y253" i="3"/>
  <c r="AE253" i="3"/>
  <c r="AL253" i="3"/>
  <c r="AJ253" i="3" s="1"/>
  <c r="AG255" i="3"/>
  <c r="AH255" i="3"/>
  <c r="G256" i="3"/>
  <c r="G255" i="3" s="1"/>
  <c r="J256" i="3"/>
  <c r="J255" i="3" s="1"/>
  <c r="M256" i="3"/>
  <c r="M255" i="3" s="1"/>
  <c r="O256" i="3"/>
  <c r="O255" i="3" s="1"/>
  <c r="P256" i="3"/>
  <c r="P255" i="3" s="1"/>
  <c r="Q256" i="3"/>
  <c r="Q255" i="3" s="1"/>
  <c r="AI256" i="3"/>
  <c r="AI255" i="3" s="1"/>
  <c r="E257" i="3"/>
  <c r="E256" i="3" s="1"/>
  <c r="E255" i="3" s="1"/>
  <c r="F257" i="3"/>
  <c r="F256" i="3" s="1"/>
  <c r="F255" i="3" s="1"/>
  <c r="G257" i="3"/>
  <c r="H257" i="3"/>
  <c r="H256" i="3" s="1"/>
  <c r="H255" i="3" s="1"/>
  <c r="I257" i="3"/>
  <c r="I256" i="3" s="1"/>
  <c r="I255" i="3" s="1"/>
  <c r="J257" i="3"/>
  <c r="K257" i="3"/>
  <c r="K256" i="3" s="1"/>
  <c r="K255" i="3" s="1"/>
  <c r="L257" i="3"/>
  <c r="L256" i="3" s="1"/>
  <c r="L255" i="3" s="1"/>
  <c r="M257" i="3"/>
  <c r="N257" i="3"/>
  <c r="N256" i="3" s="1"/>
  <c r="N255" i="3" s="1"/>
  <c r="O257" i="3"/>
  <c r="P257" i="3"/>
  <c r="Q257" i="3"/>
  <c r="R257" i="3"/>
  <c r="R256" i="3" s="1"/>
  <c r="R255" i="3" s="1"/>
  <c r="S257" i="3"/>
  <c r="S256" i="3" s="1"/>
  <c r="S255" i="3" s="1"/>
  <c r="T257" i="3"/>
  <c r="T256" i="3" s="1"/>
  <c r="T255" i="3" s="1"/>
  <c r="U257" i="3"/>
  <c r="U256" i="3" s="1"/>
  <c r="U255" i="3" s="1"/>
  <c r="V257" i="3"/>
  <c r="V256" i="3" s="1"/>
  <c r="V255" i="3" s="1"/>
  <c r="W257" i="3"/>
  <c r="W256" i="3" s="1"/>
  <c r="W255" i="3" s="1"/>
  <c r="X257" i="3"/>
  <c r="X256" i="3" s="1"/>
  <c r="X255" i="3" s="1"/>
  <c r="Z257" i="3"/>
  <c r="Z256" i="3" s="1"/>
  <c r="Z255" i="3" s="1"/>
  <c r="AA257" i="3"/>
  <c r="AA256" i="3" s="1"/>
  <c r="AA255" i="3" s="1"/>
  <c r="AB257" i="3"/>
  <c r="AB256" i="3" s="1"/>
  <c r="AB255" i="3" s="1"/>
  <c r="AC257" i="3"/>
  <c r="AC256" i="3" s="1"/>
  <c r="AC255" i="3" s="1"/>
  <c r="AD257" i="3"/>
  <c r="AD256" i="3" s="1"/>
  <c r="AD255" i="3" s="1"/>
  <c r="AF257" i="3"/>
  <c r="AF256" i="3" s="1"/>
  <c r="AF255" i="3" s="1"/>
  <c r="AG257" i="3"/>
  <c r="AG256" i="3" s="1"/>
  <c r="AH257" i="3"/>
  <c r="AH256" i="3" s="1"/>
  <c r="AI257" i="3"/>
  <c r="AK257" i="3"/>
  <c r="AK256" i="3" s="1"/>
  <c r="AK255" i="3" s="1"/>
  <c r="AM257" i="3"/>
  <c r="AM256" i="3" s="1"/>
  <c r="AM255" i="3" s="1"/>
  <c r="AN257" i="3"/>
  <c r="AN256" i="3" s="1"/>
  <c r="AN255" i="3" s="1"/>
  <c r="AO257" i="3"/>
  <c r="AO256" i="3" s="1"/>
  <c r="AO255" i="3" s="1"/>
  <c r="D258" i="3"/>
  <c r="Y258" i="3"/>
  <c r="AE258" i="3"/>
  <c r="AL258" i="3"/>
  <c r="D259" i="3"/>
  <c r="Y259" i="3"/>
  <c r="Y257" i="3" s="1"/>
  <c r="Y256" i="3" s="1"/>
  <c r="Y255" i="3" s="1"/>
  <c r="AE259" i="3"/>
  <c r="AL259" i="3"/>
  <c r="AJ259" i="3" s="1"/>
  <c r="O261" i="3"/>
  <c r="Q261" i="3"/>
  <c r="R261" i="3"/>
  <c r="Z261" i="3"/>
  <c r="E262" i="3"/>
  <c r="E261" i="3" s="1"/>
  <c r="F262" i="3"/>
  <c r="F261" i="3" s="1"/>
  <c r="G262" i="3"/>
  <c r="G261" i="3" s="1"/>
  <c r="H262" i="3"/>
  <c r="H261" i="3" s="1"/>
  <c r="I262" i="3"/>
  <c r="I261" i="3" s="1"/>
  <c r="J262" i="3"/>
  <c r="J261" i="3" s="1"/>
  <c r="K262" i="3"/>
  <c r="K261" i="3" s="1"/>
  <c r="L262" i="3"/>
  <c r="L261" i="3" s="1"/>
  <c r="M262" i="3"/>
  <c r="M261" i="3" s="1"/>
  <c r="N262" i="3"/>
  <c r="N261" i="3" s="1"/>
  <c r="O262" i="3"/>
  <c r="P262" i="3"/>
  <c r="P261" i="3" s="1"/>
  <c r="Q262" i="3"/>
  <c r="R262" i="3"/>
  <c r="S262" i="3"/>
  <c r="S261" i="3" s="1"/>
  <c r="T262" i="3"/>
  <c r="T261" i="3" s="1"/>
  <c r="U262" i="3"/>
  <c r="U261" i="3" s="1"/>
  <c r="V262" i="3"/>
  <c r="V261" i="3" s="1"/>
  <c r="W262" i="3"/>
  <c r="W261" i="3" s="1"/>
  <c r="X262" i="3"/>
  <c r="X261" i="3" s="1"/>
  <c r="Z262" i="3"/>
  <c r="AA262" i="3"/>
  <c r="AA261" i="3" s="1"/>
  <c r="AB262" i="3"/>
  <c r="AB261" i="3" s="1"/>
  <c r="AC262" i="3"/>
  <c r="AC261" i="3" s="1"/>
  <c r="AD262" i="3"/>
  <c r="AD261" i="3" s="1"/>
  <c r="AF262" i="3"/>
  <c r="AF261" i="3" s="1"/>
  <c r="AH262" i="3"/>
  <c r="AH261" i="3" s="1"/>
  <c r="AI262" i="3"/>
  <c r="AI261" i="3" s="1"/>
  <c r="AM262" i="3"/>
  <c r="AM261" i="3" s="1"/>
  <c r="AN262" i="3"/>
  <c r="AN261" i="3" s="1"/>
  <c r="AO262" i="3"/>
  <c r="AO261" i="3" s="1"/>
  <c r="D263" i="3"/>
  <c r="D262" i="3" s="1"/>
  <c r="D261" i="3" s="1"/>
  <c r="Y263" i="3"/>
  <c r="Y262" i="3" s="1"/>
  <c r="Y261" i="3" s="1"/>
  <c r="AG263" i="3"/>
  <c r="AE263" i="3" s="1"/>
  <c r="AE262" i="3" s="1"/>
  <c r="AE261" i="3" s="1"/>
  <c r="AK263" i="3"/>
  <c r="AK262" i="3" s="1"/>
  <c r="AK261" i="3" s="1"/>
  <c r="AL263" i="3"/>
  <c r="AL262" i="3" s="1"/>
  <c r="AL261" i="3" s="1"/>
  <c r="C234" i="3" l="1"/>
  <c r="C233" i="3" s="1"/>
  <c r="W193" i="3"/>
  <c r="AJ149" i="3"/>
  <c r="D28" i="3"/>
  <c r="AE12" i="3"/>
  <c r="AM216" i="3"/>
  <c r="R147" i="3"/>
  <c r="D113" i="3"/>
  <c r="AL28" i="3"/>
  <c r="AL17" i="3"/>
  <c r="Y12" i="3"/>
  <c r="AI216" i="3"/>
  <c r="R193" i="3"/>
  <c r="AI147" i="3"/>
  <c r="K147" i="3"/>
  <c r="Y60" i="3"/>
  <c r="AK216" i="3"/>
  <c r="M147" i="3"/>
  <c r="AK241" i="3"/>
  <c r="AF216" i="3"/>
  <c r="C223" i="3"/>
  <c r="F22" i="3"/>
  <c r="F10" i="3" s="1"/>
  <c r="Y142" i="3"/>
  <c r="K216" i="3"/>
  <c r="AH216" i="3"/>
  <c r="AL233" i="3"/>
  <c r="AJ214" i="3"/>
  <c r="AJ213" i="3" s="1"/>
  <c r="L241" i="3"/>
  <c r="L236" i="3" s="1"/>
  <c r="AI241" i="3"/>
  <c r="AI236" i="3" s="1"/>
  <c r="AB10" i="3"/>
  <c r="E10" i="3"/>
  <c r="O193" i="3"/>
  <c r="C106" i="3"/>
  <c r="K77" i="3"/>
  <c r="K51" i="3" s="1"/>
  <c r="H22" i="3"/>
  <c r="D220" i="3"/>
  <c r="D216" i="3" s="1"/>
  <c r="AA147" i="3"/>
  <c r="D156" i="3"/>
  <c r="J77" i="3"/>
  <c r="J51" i="3" s="1"/>
  <c r="I22" i="3"/>
  <c r="AE138" i="3"/>
  <c r="AE113" i="3"/>
  <c r="M22" i="3"/>
  <c r="M10" i="3" s="1"/>
  <c r="AL243" i="3"/>
  <c r="AL241" i="3" s="1"/>
  <c r="AE118" i="3"/>
  <c r="AG80" i="3"/>
  <c r="AG77" i="3" s="1"/>
  <c r="AL257" i="3"/>
  <c r="AL256" i="3" s="1"/>
  <c r="AL255" i="3" s="1"/>
  <c r="P147" i="3"/>
  <c r="Q10" i="3"/>
  <c r="W216" i="3"/>
  <c r="Y251" i="3"/>
  <c r="AE125" i="3"/>
  <c r="AH77" i="3"/>
  <c r="I77" i="3"/>
  <c r="I51" i="3" s="1"/>
  <c r="D225" i="3"/>
  <c r="Y220" i="3"/>
  <c r="D125" i="3"/>
  <c r="AF77" i="3"/>
  <c r="AF51" i="3" s="1"/>
  <c r="G77" i="3"/>
  <c r="G51" i="3" s="1"/>
  <c r="AA241" i="3"/>
  <c r="AA236" i="3" s="1"/>
  <c r="Z236" i="3"/>
  <c r="AE169" i="3"/>
  <c r="AL138" i="3"/>
  <c r="C41" i="3"/>
  <c r="Z147" i="3"/>
  <c r="C122" i="3"/>
  <c r="C154" i="3"/>
  <c r="H45" i="3"/>
  <c r="D46" i="3"/>
  <c r="C46" i="3" s="1"/>
  <c r="AJ197" i="3"/>
  <c r="AL195" i="3"/>
  <c r="C62" i="3"/>
  <c r="C71" i="3"/>
  <c r="AJ13" i="3"/>
  <c r="AL12" i="3"/>
  <c r="D257" i="3"/>
  <c r="D256" i="3" s="1"/>
  <c r="D255" i="3" s="1"/>
  <c r="AE237" i="3"/>
  <c r="C205" i="3"/>
  <c r="C180" i="3"/>
  <c r="Y126" i="3"/>
  <c r="Y125" i="3" s="1"/>
  <c r="AB125" i="3"/>
  <c r="AE117" i="3"/>
  <c r="AL72" i="3"/>
  <c r="AL67" i="3" s="1"/>
  <c r="C70" i="3"/>
  <c r="D12" i="3"/>
  <c r="Y160" i="3"/>
  <c r="AE72" i="3"/>
  <c r="AE67" i="3" s="1"/>
  <c r="Y243" i="3"/>
  <c r="Y241" i="3" s="1"/>
  <c r="Y236" i="3" s="1"/>
  <c r="D237" i="3"/>
  <c r="C222" i="3"/>
  <c r="N193" i="3"/>
  <c r="X147" i="3"/>
  <c r="Y72" i="3"/>
  <c r="Y67" i="3" s="1"/>
  <c r="AO22" i="3"/>
  <c r="AO10" i="3" s="1"/>
  <c r="D243" i="3"/>
  <c r="D241" i="3" s="1"/>
  <c r="D236" i="3" s="1"/>
  <c r="C166" i="3"/>
  <c r="AE149" i="3"/>
  <c r="AF22" i="3"/>
  <c r="AF10" i="3" s="1"/>
  <c r="AM10" i="3"/>
  <c r="AE251" i="3"/>
  <c r="C248" i="3"/>
  <c r="AO241" i="3"/>
  <c r="AO236" i="3" s="1"/>
  <c r="AI22" i="3"/>
  <c r="AI10" i="3" s="1"/>
  <c r="Y129" i="3"/>
  <c r="H77" i="3"/>
  <c r="H51" i="3" s="1"/>
  <c r="C43" i="3"/>
  <c r="I213" i="3"/>
  <c r="I193" i="3" s="1"/>
  <c r="K241" i="3"/>
  <c r="K236" i="3" s="1"/>
  <c r="C144" i="3"/>
  <c r="AL118" i="3"/>
  <c r="AL117" i="3" s="1"/>
  <c r="D88" i="3"/>
  <c r="AE129" i="3"/>
  <c r="Y93" i="3"/>
  <c r="Y88" i="3" s="1"/>
  <c r="AB88" i="3"/>
  <c r="AB77" i="3" s="1"/>
  <c r="AJ18" i="3"/>
  <c r="AJ17" i="3" s="1"/>
  <c r="Q147" i="3"/>
  <c r="Z216" i="3"/>
  <c r="N147" i="3"/>
  <c r="C207" i="3"/>
  <c r="AK147" i="3"/>
  <c r="C98" i="3"/>
  <c r="C78" i="3"/>
  <c r="D60" i="3"/>
  <c r="Z10" i="3"/>
  <c r="C163" i="3"/>
  <c r="C135" i="3"/>
  <c r="H216" i="3"/>
  <c r="AA10" i="3"/>
  <c r="AE22" i="3"/>
  <c r="AH241" i="3"/>
  <c r="AH236" i="3" s="1"/>
  <c r="N216" i="3"/>
  <c r="G216" i="3"/>
  <c r="AE142" i="3"/>
  <c r="C94" i="3"/>
  <c r="D251" i="3"/>
  <c r="J216" i="3"/>
  <c r="F216" i="3"/>
  <c r="D53" i="3"/>
  <c r="AG216" i="3"/>
  <c r="AE204" i="3"/>
  <c r="AE202" i="3" s="1"/>
  <c r="O147" i="3"/>
  <c r="C33" i="3"/>
  <c r="X216" i="3"/>
  <c r="Q193" i="3"/>
  <c r="AB147" i="3"/>
  <c r="W147" i="3"/>
  <c r="L147" i="3"/>
  <c r="C102" i="3"/>
  <c r="Q236" i="3"/>
  <c r="C191" i="3"/>
  <c r="I147" i="3"/>
  <c r="AE100" i="3"/>
  <c r="D72" i="3"/>
  <c r="D67" i="3" s="1"/>
  <c r="AD22" i="3"/>
  <c r="G22" i="3"/>
  <c r="G10" i="3" s="1"/>
  <c r="P236" i="3"/>
  <c r="AJ211" i="3"/>
  <c r="AJ210" i="3" s="1"/>
  <c r="AJ189" i="3"/>
  <c r="AJ188" i="3" s="1"/>
  <c r="AJ187" i="3" s="1"/>
  <c r="Y173" i="3"/>
  <c r="C167" i="3"/>
  <c r="AC22" i="3"/>
  <c r="AC10" i="3" s="1"/>
  <c r="D233" i="3"/>
  <c r="AE225" i="3"/>
  <c r="T216" i="3"/>
  <c r="H193" i="3"/>
  <c r="AE189" i="3"/>
  <c r="AE188" i="3" s="1"/>
  <c r="AE187" i="3" s="1"/>
  <c r="C175" i="3"/>
  <c r="AL160" i="3"/>
  <c r="D129" i="3"/>
  <c r="T22" i="3"/>
  <c r="T10" i="3" s="1"/>
  <c r="AK236" i="3"/>
  <c r="Y225" i="3"/>
  <c r="Y216" i="3" s="1"/>
  <c r="S216" i="3"/>
  <c r="G193" i="3"/>
  <c r="Y189" i="3"/>
  <c r="Y188" i="3" s="1"/>
  <c r="Y187" i="3" s="1"/>
  <c r="AE160" i="3"/>
  <c r="S10" i="3"/>
  <c r="Z22" i="3"/>
  <c r="Y80" i="3"/>
  <c r="C68" i="3"/>
  <c r="AL22" i="3"/>
  <c r="Q216" i="3"/>
  <c r="E193" i="3"/>
  <c r="D160" i="3"/>
  <c r="S118" i="3"/>
  <c r="S117" i="3" s="1"/>
  <c r="AA77" i="3"/>
  <c r="AA51" i="3" s="1"/>
  <c r="X22" i="3"/>
  <c r="X10" i="3" s="1"/>
  <c r="Z77" i="3"/>
  <c r="AE17" i="3"/>
  <c r="W241" i="3"/>
  <c r="W236" i="3" s="1"/>
  <c r="O216" i="3"/>
  <c r="M193" i="3"/>
  <c r="AM147" i="3"/>
  <c r="V241" i="3"/>
  <c r="V236" i="3" s="1"/>
  <c r="L193" i="3"/>
  <c r="AO51" i="3"/>
  <c r="D45" i="3"/>
  <c r="U22" i="3"/>
  <c r="F241" i="3"/>
  <c r="F236" i="3" s="1"/>
  <c r="AO216" i="3"/>
  <c r="K193" i="3"/>
  <c r="C14" i="3"/>
  <c r="T241" i="3"/>
  <c r="T236" i="3" s="1"/>
  <c r="J193" i="3"/>
  <c r="C111" i="3"/>
  <c r="U77" i="3"/>
  <c r="U51" i="3" s="1"/>
  <c r="AL53" i="3"/>
  <c r="AE28" i="3"/>
  <c r="AE38" i="3"/>
  <c r="H241" i="3"/>
  <c r="H236" i="3" s="1"/>
  <c r="AJ220" i="3"/>
  <c r="P193" i="3"/>
  <c r="AN147" i="3"/>
  <c r="X77" i="3"/>
  <c r="X51" i="3" s="1"/>
  <c r="AN22" i="3"/>
  <c r="AN10" i="3" s="1"/>
  <c r="AG262" i="3"/>
  <c r="AG261" i="3" s="1"/>
  <c r="AE229" i="3"/>
  <c r="AE220" i="3"/>
  <c r="AL189" i="3"/>
  <c r="AL188" i="3" s="1"/>
  <c r="AL187" i="3" s="1"/>
  <c r="Y53" i="3"/>
  <c r="C30" i="3"/>
  <c r="U241" i="3"/>
  <c r="U236" i="3" s="1"/>
  <c r="AL113" i="3"/>
  <c r="AL45" i="3"/>
  <c r="S241" i="3"/>
  <c r="S236" i="3" s="1"/>
  <c r="C200" i="3"/>
  <c r="C127" i="3"/>
  <c r="T77" i="3"/>
  <c r="T51" i="3" s="1"/>
  <c r="AN77" i="3"/>
  <c r="AN51" i="3" s="1"/>
  <c r="Y24" i="3"/>
  <c r="Y22" i="3" s="1"/>
  <c r="W22" i="3"/>
  <c r="W10" i="3" s="1"/>
  <c r="V22" i="3"/>
  <c r="V10" i="3" s="1"/>
  <c r="G241" i="3"/>
  <c r="G236" i="3" s="1"/>
  <c r="C226" i="3"/>
  <c r="C225" i="3" s="1"/>
  <c r="R241" i="3"/>
  <c r="R236" i="3" s="1"/>
  <c r="L216" i="3"/>
  <c r="AJ195" i="3"/>
  <c r="Y149" i="3"/>
  <c r="AG22" i="3"/>
  <c r="C221" i="3"/>
  <c r="C97" i="3"/>
  <c r="C231" i="3"/>
  <c r="D229" i="3"/>
  <c r="AL183" i="3"/>
  <c r="AL182" i="3" s="1"/>
  <c r="AJ184" i="3"/>
  <c r="AJ183" i="3" s="1"/>
  <c r="AJ182" i="3" s="1"/>
  <c r="C93" i="3"/>
  <c r="C179" i="3"/>
  <c r="C42" i="3"/>
  <c r="AE257" i="3"/>
  <c r="AE256" i="3" s="1"/>
  <c r="AE255" i="3" s="1"/>
  <c r="C165" i="3"/>
  <c r="C199" i="3"/>
  <c r="C239" i="3"/>
  <c r="AJ126" i="3"/>
  <c r="AJ125" i="3" s="1"/>
  <c r="AL125" i="3"/>
  <c r="C55" i="3"/>
  <c r="AD10" i="3"/>
  <c r="C150" i="3"/>
  <c r="C90" i="3"/>
  <c r="AJ48" i="3"/>
  <c r="AJ45" i="3" s="1"/>
  <c r="C20" i="3"/>
  <c r="V216" i="3"/>
  <c r="AL229" i="3"/>
  <c r="AJ230" i="3"/>
  <c r="AJ229" i="3" s="1"/>
  <c r="D142" i="3"/>
  <c r="C259" i="3"/>
  <c r="Z51" i="3"/>
  <c r="AJ40" i="3"/>
  <c r="C40" i="3" s="1"/>
  <c r="AL38" i="3"/>
  <c r="C86" i="3"/>
  <c r="AD77" i="3"/>
  <c r="AD51" i="3" s="1"/>
  <c r="C171" i="3"/>
  <c r="AG10" i="3"/>
  <c r="D204" i="3"/>
  <c r="D202" i="3" s="1"/>
  <c r="P216" i="3"/>
  <c r="C206" i="3"/>
  <c r="C197" i="3"/>
  <c r="V193" i="3"/>
  <c r="C152" i="3"/>
  <c r="C132" i="3"/>
  <c r="C105" i="3"/>
  <c r="D100" i="3"/>
  <c r="C103" i="3"/>
  <c r="C253" i="3"/>
  <c r="C162" i="3"/>
  <c r="C158" i="3"/>
  <c r="O51" i="3"/>
  <c r="C83" i="3"/>
  <c r="C63" i="3"/>
  <c r="C107" i="3"/>
  <c r="AL80" i="3"/>
  <c r="E77" i="3"/>
  <c r="E51" i="3" s="1"/>
  <c r="AE243" i="3"/>
  <c r="AE241" i="3" s="1"/>
  <c r="AE236" i="3" s="1"/>
  <c r="C134" i="3"/>
  <c r="AJ82" i="3"/>
  <c r="AJ80" i="3" s="1"/>
  <c r="AJ54" i="3"/>
  <c r="AJ53" i="3" s="1"/>
  <c r="I10" i="3"/>
  <c r="AL88" i="3"/>
  <c r="AH147" i="3"/>
  <c r="AJ89" i="3"/>
  <c r="AJ88" i="3" s="1"/>
  <c r="C214" i="3"/>
  <c r="C213" i="3" s="1"/>
  <c r="AJ26" i="3"/>
  <c r="AJ24" i="3" s="1"/>
  <c r="C190" i="3"/>
  <c r="AF147" i="3"/>
  <c r="C145" i="3"/>
  <c r="AJ29" i="3"/>
  <c r="AJ28" i="3" s="1"/>
  <c r="AN241" i="3"/>
  <c r="AN236" i="3" s="1"/>
  <c r="H147" i="3"/>
  <c r="C133" i="3"/>
  <c r="C121" i="3"/>
  <c r="AL60" i="3"/>
  <c r="AM241" i="3"/>
  <c r="AM236" i="3" s="1"/>
  <c r="C75" i="3"/>
  <c r="C58" i="3"/>
  <c r="C26" i="3"/>
  <c r="AE60" i="3"/>
  <c r="C29" i="3"/>
  <c r="C28" i="3" s="1"/>
  <c r="U193" i="3"/>
  <c r="C164" i="3"/>
  <c r="D118" i="3"/>
  <c r="D117" i="3" s="1"/>
  <c r="J241" i="3"/>
  <c r="J236" i="3" s="1"/>
  <c r="S193" i="3"/>
  <c r="AL173" i="3"/>
  <c r="C110" i="3"/>
  <c r="C25" i="3"/>
  <c r="D24" i="3"/>
  <c r="D22" i="3" s="1"/>
  <c r="AG243" i="3"/>
  <c r="AG241" i="3" s="1"/>
  <c r="AG236" i="3" s="1"/>
  <c r="AJ174" i="3"/>
  <c r="AK77" i="3"/>
  <c r="AK51" i="3" s="1"/>
  <c r="Y183" i="3"/>
  <c r="Y182" i="3" s="1"/>
  <c r="AE173" i="3"/>
  <c r="V147" i="3"/>
  <c r="M77" i="3"/>
  <c r="M51" i="3" s="1"/>
  <c r="AJ73" i="3"/>
  <c r="AJ72" i="3" s="1"/>
  <c r="AJ67" i="3" s="1"/>
  <c r="P22" i="3"/>
  <c r="P10" i="3" s="1"/>
  <c r="R10" i="3"/>
  <c r="C139" i="3"/>
  <c r="D138" i="3"/>
  <c r="AJ263" i="3"/>
  <c r="AJ262" i="3" s="1"/>
  <c r="AJ261" i="3" s="1"/>
  <c r="AJ237" i="3"/>
  <c r="C208" i="3"/>
  <c r="AJ157" i="3"/>
  <c r="AL156" i="3"/>
  <c r="AE53" i="3"/>
  <c r="AJ218" i="3"/>
  <c r="AJ217" i="3" s="1"/>
  <c r="C244" i="3"/>
  <c r="U216" i="3"/>
  <c r="C47" i="3"/>
  <c r="AL237" i="3"/>
  <c r="M216" i="3"/>
  <c r="AJ204" i="3"/>
  <c r="AJ247" i="3"/>
  <c r="AJ243" i="3" s="1"/>
  <c r="R216" i="3"/>
  <c r="AJ61" i="3"/>
  <c r="AJ60" i="3" s="1"/>
  <c r="N51" i="3"/>
  <c r="D195" i="3"/>
  <c r="AC216" i="3"/>
  <c r="AL220" i="3"/>
  <c r="C196" i="3"/>
  <c r="AJ140" i="3"/>
  <c r="AJ138" i="3" s="1"/>
  <c r="AM77" i="3"/>
  <c r="AM51" i="3" s="1"/>
  <c r="C65" i="3"/>
  <c r="I241" i="3"/>
  <c r="I236" i="3" s="1"/>
  <c r="AB216" i="3"/>
  <c r="C114" i="3"/>
  <c r="C104" i="3"/>
  <c r="U147" i="3"/>
  <c r="C131" i="3"/>
  <c r="C56" i="3"/>
  <c r="O22" i="3"/>
  <c r="O10" i="3" s="1"/>
  <c r="C13" i="3"/>
  <c r="C12" i="3" s="1"/>
  <c r="F77" i="3"/>
  <c r="F51" i="3" s="1"/>
  <c r="AJ258" i="3"/>
  <c r="AJ257" i="3" s="1"/>
  <c r="AJ256" i="3" s="1"/>
  <c r="AJ255" i="3" s="1"/>
  <c r="AJ161" i="3"/>
  <c r="AJ160" i="3" s="1"/>
  <c r="Y100" i="3"/>
  <c r="J10" i="3"/>
  <c r="O241" i="3"/>
  <c r="O236" i="3" s="1"/>
  <c r="J147" i="3"/>
  <c r="AD216" i="3"/>
  <c r="T193" i="3"/>
  <c r="AI88" i="3"/>
  <c r="AI77" i="3" s="1"/>
  <c r="AI51" i="3" s="1"/>
  <c r="AE96" i="3"/>
  <c r="AE88" i="3" s="1"/>
  <c r="AE77" i="3" s="1"/>
  <c r="AJ12" i="3"/>
  <c r="AL142" i="3"/>
  <c r="AJ143" i="3"/>
  <c r="AJ142" i="3" s="1"/>
  <c r="AJ170" i="3"/>
  <c r="AL169" i="3"/>
  <c r="C109" i="3"/>
  <c r="C49" i="3"/>
  <c r="AL204" i="3"/>
  <c r="AL202" i="3" s="1"/>
  <c r="AG147" i="3"/>
  <c r="Y204" i="3"/>
  <c r="Y202" i="3" s="1"/>
  <c r="G147" i="3"/>
  <c r="AH51" i="3"/>
  <c r="N22" i="3"/>
  <c r="N10" i="3" s="1"/>
  <c r="C246" i="3"/>
  <c r="C198" i="3"/>
  <c r="F147" i="3"/>
  <c r="AL129" i="3"/>
  <c r="C32" i="3"/>
  <c r="C230" i="3"/>
  <c r="AJ130" i="3"/>
  <c r="C64" i="3"/>
  <c r="AL251" i="3"/>
  <c r="C120" i="3"/>
  <c r="AJ115" i="3"/>
  <c r="AJ113" i="3" s="1"/>
  <c r="P77" i="3"/>
  <c r="P51" i="3" s="1"/>
  <c r="Y38" i="3"/>
  <c r="AH22" i="3"/>
  <c r="AH10" i="3" s="1"/>
  <c r="K22" i="3"/>
  <c r="K10" i="3" s="1"/>
  <c r="U10" i="3"/>
  <c r="C227" i="3"/>
  <c r="AE195" i="3"/>
  <c r="L51" i="3"/>
  <c r="AK22" i="3"/>
  <c r="AK10" i="3" s="1"/>
  <c r="N236" i="3"/>
  <c r="AJ225" i="3"/>
  <c r="AC147" i="3"/>
  <c r="R77" i="3"/>
  <c r="R51" i="3" s="1"/>
  <c r="AG51" i="3"/>
  <c r="M236" i="3"/>
  <c r="AL149" i="3"/>
  <c r="C92" i="3"/>
  <c r="Q77" i="3"/>
  <c r="Q51" i="3" s="1"/>
  <c r="Q8" i="3" s="1"/>
  <c r="L22" i="3"/>
  <c r="L10" i="3" s="1"/>
  <c r="AJ252" i="3"/>
  <c r="AJ251" i="3" s="1"/>
  <c r="C203" i="3"/>
  <c r="X193" i="3"/>
  <c r="S77" i="3"/>
  <c r="D38" i="3"/>
  <c r="J22" i="3"/>
  <c r="D17" i="3"/>
  <c r="AJ202" i="3"/>
  <c r="AD147" i="3"/>
  <c r="Y45" i="3"/>
  <c r="Y118" i="3"/>
  <c r="Y117" i="3" s="1"/>
  <c r="C249" i="3"/>
  <c r="AA216" i="3"/>
  <c r="E216" i="3"/>
  <c r="E147" i="3"/>
  <c r="C151" i="3"/>
  <c r="AB113" i="3"/>
  <c r="Y115" i="3"/>
  <c r="Y113" i="3" s="1"/>
  <c r="C95" i="3"/>
  <c r="D84" i="3"/>
  <c r="C84" i="3" s="1"/>
  <c r="C69" i="3"/>
  <c r="AC51" i="3"/>
  <c r="C39" i="3"/>
  <c r="C18" i="3"/>
  <c r="S147" i="3"/>
  <c r="W77" i="3"/>
  <c r="W51" i="3" s="1"/>
  <c r="C19" i="3"/>
  <c r="C177" i="3"/>
  <c r="AO147" i="3"/>
  <c r="V77" i="3"/>
  <c r="V51" i="3" s="1"/>
  <c r="AE45" i="3"/>
  <c r="X236" i="3"/>
  <c r="C85" i="3"/>
  <c r="C123" i="3"/>
  <c r="C57" i="3"/>
  <c r="AJ36" i="3"/>
  <c r="AJ35" i="3" s="1"/>
  <c r="D149" i="3"/>
  <c r="T147" i="3"/>
  <c r="AL100" i="3"/>
  <c r="AJ119" i="3"/>
  <c r="AJ101" i="3"/>
  <c r="AJ100" i="3" s="1"/>
  <c r="AL225" i="3"/>
  <c r="C245" i="3"/>
  <c r="C238" i="3"/>
  <c r="C211" i="3"/>
  <c r="C210" i="3" s="1"/>
  <c r="C136" i="3"/>
  <c r="C91" i="3"/>
  <c r="Y17" i="3"/>
  <c r="Y195" i="3"/>
  <c r="AA8" i="3" l="1"/>
  <c r="Y147" i="3"/>
  <c r="V8" i="3"/>
  <c r="F8" i="3"/>
  <c r="AF8" i="3"/>
  <c r="W8" i="3"/>
  <c r="C237" i="3"/>
  <c r="Y77" i="3"/>
  <c r="Y51" i="3" s="1"/>
  <c r="Y8" i="3" s="1"/>
  <c r="AJ216" i="3"/>
  <c r="N8" i="3"/>
  <c r="C204" i="3"/>
  <c r="C202" i="3" s="1"/>
  <c r="C189" i="3"/>
  <c r="C188" i="3" s="1"/>
  <c r="C187" i="3" s="1"/>
  <c r="C220" i="3"/>
  <c r="AE216" i="3"/>
  <c r="H10" i="3"/>
  <c r="H8" i="3" s="1"/>
  <c r="M8" i="3"/>
  <c r="I8" i="3"/>
  <c r="S51" i="3"/>
  <c r="S8" i="3" s="1"/>
  <c r="K8" i="3"/>
  <c r="AN8" i="3"/>
  <c r="AJ77" i="3"/>
  <c r="AB51" i="3"/>
  <c r="AB8" i="3" s="1"/>
  <c r="L8" i="3"/>
  <c r="AE147" i="3"/>
  <c r="C161" i="3"/>
  <c r="C160" i="3" s="1"/>
  <c r="C101" i="3"/>
  <c r="AL147" i="3"/>
  <c r="AI8" i="3"/>
  <c r="AC8" i="3"/>
  <c r="E8" i="3"/>
  <c r="D147" i="3"/>
  <c r="X8" i="3"/>
  <c r="C229" i="3"/>
  <c r="Z8" i="3"/>
  <c r="AE10" i="3"/>
  <c r="AH8" i="3"/>
  <c r="AL10" i="3"/>
  <c r="C96" i="3"/>
  <c r="AM8" i="3"/>
  <c r="C263" i="3"/>
  <c r="C262" i="3" s="1"/>
  <c r="C261" i="3" s="1"/>
  <c r="AO8" i="3"/>
  <c r="Y10" i="3"/>
  <c r="AL216" i="3"/>
  <c r="O8" i="3"/>
  <c r="C195" i="3"/>
  <c r="AE51" i="3"/>
  <c r="C258" i="3"/>
  <c r="C257" i="3" s="1"/>
  <c r="C256" i="3" s="1"/>
  <c r="C255" i="3" s="1"/>
  <c r="C149" i="3"/>
  <c r="J8" i="3"/>
  <c r="AD8" i="3"/>
  <c r="D193" i="3"/>
  <c r="AL77" i="3"/>
  <c r="AL51" i="3" s="1"/>
  <c r="AJ156" i="3"/>
  <c r="C157" i="3"/>
  <c r="C156" i="3" s="1"/>
  <c r="C36" i="3"/>
  <c r="C35" i="3" s="1"/>
  <c r="C115" i="3"/>
  <c r="AJ38" i="3"/>
  <c r="D80" i="3"/>
  <c r="D77" i="3" s="1"/>
  <c r="D51" i="3" s="1"/>
  <c r="AJ241" i="3"/>
  <c r="AJ236" i="3" s="1"/>
  <c r="AJ118" i="3"/>
  <c r="AJ117" i="3" s="1"/>
  <c r="C119" i="3"/>
  <c r="C118" i="3" s="1"/>
  <c r="C117" i="3" s="1"/>
  <c r="AK8" i="3"/>
  <c r="C24" i="3"/>
  <c r="C82" i="3"/>
  <c r="C80" i="3" s="1"/>
  <c r="C48" i="3"/>
  <c r="C45" i="3" s="1"/>
  <c r="C184" i="3"/>
  <c r="C183" i="3" s="1"/>
  <c r="C182" i="3" s="1"/>
  <c r="C73" i="3"/>
  <c r="C72" i="3" s="1"/>
  <c r="C67" i="3" s="1"/>
  <c r="T8" i="3"/>
  <c r="C140" i="3"/>
  <c r="C138" i="3" s="1"/>
  <c r="AJ22" i="3"/>
  <c r="C143" i="3"/>
  <c r="C142" i="3" s="1"/>
  <c r="C170" i="3"/>
  <c r="C169" i="3" s="1"/>
  <c r="AJ169" i="3"/>
  <c r="AJ129" i="3"/>
  <c r="C130" i="3"/>
  <c r="C129" i="3" s="1"/>
  <c r="AG8" i="3"/>
  <c r="C17" i="3"/>
  <c r="C113" i="3"/>
  <c r="AL236" i="3"/>
  <c r="C61" i="3"/>
  <c r="C60" i="3" s="1"/>
  <c r="C89" i="3"/>
  <c r="C88" i="3" s="1"/>
  <c r="C38" i="3"/>
  <c r="R8" i="3"/>
  <c r="C247" i="3"/>
  <c r="C243" i="3" s="1"/>
  <c r="C241" i="3" s="1"/>
  <c r="C236" i="3" s="1"/>
  <c r="C218" i="3"/>
  <c r="C217" i="3" s="1"/>
  <c r="G8" i="3"/>
  <c r="C252" i="3"/>
  <c r="C251" i="3" s="1"/>
  <c r="AJ173" i="3"/>
  <c r="C174" i="3"/>
  <c r="C173" i="3" s="1"/>
  <c r="C126" i="3"/>
  <c r="C125" i="3" s="1"/>
  <c r="D10" i="3"/>
  <c r="C100" i="3"/>
  <c r="U8" i="3"/>
  <c r="C54" i="3"/>
  <c r="C53" i="3" s="1"/>
  <c r="P8" i="3"/>
  <c r="AJ51" i="3" l="1"/>
  <c r="AL8" i="3"/>
  <c r="C193" i="3"/>
  <c r="AJ10" i="3"/>
  <c r="AE8" i="3"/>
  <c r="C216" i="3"/>
  <c r="AJ147" i="3"/>
  <c r="AJ8" i="3" s="1"/>
  <c r="D8" i="3"/>
  <c r="C147" i="3"/>
  <c r="C77" i="3"/>
  <c r="C51" i="3" s="1"/>
  <c r="C22" i="3"/>
  <c r="C10" i="3" s="1"/>
  <c r="C8" i="3" l="1"/>
  <c r="H95" i="2" l="1"/>
  <c r="E95" i="2"/>
  <c r="E86" i="2" s="1"/>
  <c r="D94" i="2"/>
  <c r="C94" i="2" s="1"/>
  <c r="D93" i="2"/>
  <c r="C93" i="2" s="1"/>
  <c r="D92" i="2"/>
  <c r="C92" i="2" s="1"/>
  <c r="F86" i="2"/>
  <c r="D91" i="2"/>
  <c r="C91" i="2" s="1"/>
  <c r="G90" i="2"/>
  <c r="D90" i="2" s="1"/>
  <c r="C90" i="2" s="1"/>
  <c r="D89" i="2"/>
  <c r="C89" i="2" s="1"/>
  <c r="D88" i="2"/>
  <c r="C88" i="2" s="1"/>
  <c r="H87" i="2"/>
  <c r="H86" i="2" s="1"/>
  <c r="G87" i="2"/>
  <c r="J86" i="2"/>
  <c r="I86" i="2"/>
  <c r="I82" i="2" s="1"/>
  <c r="J84" i="2"/>
  <c r="D84" i="2" s="1"/>
  <c r="D83" i="2" s="1"/>
  <c r="G83" i="2"/>
  <c r="F83" i="2"/>
  <c r="E83" i="2"/>
  <c r="I80" i="2"/>
  <c r="H80" i="2" s="1"/>
  <c r="H79" i="2" s="1"/>
  <c r="D80" i="2"/>
  <c r="J79" i="2"/>
  <c r="J78" i="2" s="1"/>
  <c r="D79" i="2"/>
  <c r="G78" i="2"/>
  <c r="D78" i="2"/>
  <c r="D74" i="2"/>
  <c r="C74" i="2" s="1"/>
  <c r="H73" i="2"/>
  <c r="H72" i="2" s="1"/>
  <c r="H71" i="2" s="1"/>
  <c r="G73" i="2"/>
  <c r="G72" i="2" s="1"/>
  <c r="G71" i="2" s="1"/>
  <c r="J72" i="2"/>
  <c r="J71" i="2" s="1"/>
  <c r="F72" i="2"/>
  <c r="F71" i="2" s="1"/>
  <c r="E72" i="2"/>
  <c r="E71" i="2" s="1"/>
  <c r="I69" i="2"/>
  <c r="H69" i="2" s="1"/>
  <c r="H67" i="2" s="1"/>
  <c r="H66" i="2" s="1"/>
  <c r="H65" i="2" s="1"/>
  <c r="E68" i="2"/>
  <c r="D68" i="2" s="1"/>
  <c r="J67" i="2"/>
  <c r="J66" i="2" s="1"/>
  <c r="J65" i="2" s="1"/>
  <c r="E67" i="2"/>
  <c r="E66" i="2" s="1"/>
  <c r="E65" i="2" s="1"/>
  <c r="G66" i="2"/>
  <c r="G65" i="2" s="1"/>
  <c r="F66" i="2"/>
  <c r="F65" i="2" s="1"/>
  <c r="G63" i="2"/>
  <c r="D63" i="2" s="1"/>
  <c r="J62" i="2"/>
  <c r="J60" i="2" s="1"/>
  <c r="I62" i="2"/>
  <c r="I60" i="2" s="1"/>
  <c r="H62" i="2"/>
  <c r="H60" i="2" s="1"/>
  <c r="F62" i="2"/>
  <c r="F60" i="2" s="1"/>
  <c r="E62" i="2"/>
  <c r="E60" i="2" s="1"/>
  <c r="H56" i="2"/>
  <c r="H55" i="2" s="1"/>
  <c r="H54" i="2" s="1"/>
  <c r="G56" i="2"/>
  <c r="G55" i="2" s="1"/>
  <c r="G54" i="2" s="1"/>
  <c r="D56" i="2"/>
  <c r="C56" i="2" s="1"/>
  <c r="C55" i="2" s="1"/>
  <c r="C54" i="2" s="1"/>
  <c r="J55" i="2"/>
  <c r="J54" i="2" s="1"/>
  <c r="F55" i="2"/>
  <c r="F54" i="2" s="1"/>
  <c r="E55" i="2"/>
  <c r="E54" i="2" s="1"/>
  <c r="I54" i="2"/>
  <c r="I52" i="2"/>
  <c r="I49" i="2" s="1"/>
  <c r="I48" i="2" s="1"/>
  <c r="D52" i="2"/>
  <c r="D51" i="2"/>
  <c r="C51" i="2" s="1"/>
  <c r="H50" i="2"/>
  <c r="E50" i="2"/>
  <c r="D50" i="2" s="1"/>
  <c r="C50" i="2" s="1"/>
  <c r="J49" i="2"/>
  <c r="J48" i="2" s="1"/>
  <c r="G49" i="2"/>
  <c r="G48" i="2" s="1"/>
  <c r="F48" i="2"/>
  <c r="H46" i="2"/>
  <c r="H43" i="2" s="1"/>
  <c r="H42" i="2" s="1"/>
  <c r="D46" i="2"/>
  <c r="C46" i="2" s="1"/>
  <c r="D45" i="2"/>
  <c r="D44" i="2"/>
  <c r="C44" i="2" s="1"/>
  <c r="J43" i="2"/>
  <c r="J42" i="2" s="1"/>
  <c r="I43" i="2"/>
  <c r="I42" i="2" s="1"/>
  <c r="G43" i="2"/>
  <c r="G42" i="2" s="1"/>
  <c r="F43" i="2"/>
  <c r="F42" i="2" s="1"/>
  <c r="E43" i="2"/>
  <c r="E42" i="2" s="1"/>
  <c r="I40" i="2"/>
  <c r="I37" i="2" s="1"/>
  <c r="E38" i="2"/>
  <c r="D38" i="2" s="1"/>
  <c r="J37" i="2"/>
  <c r="G37" i="2"/>
  <c r="F37" i="2"/>
  <c r="H35" i="2"/>
  <c r="H32" i="2" s="1"/>
  <c r="D35" i="2"/>
  <c r="C35" i="2" s="1"/>
  <c r="D34" i="2"/>
  <c r="C34" i="2" s="1"/>
  <c r="G33" i="2"/>
  <c r="G32" i="2" s="1"/>
  <c r="F33" i="2"/>
  <c r="F32" i="2" s="1"/>
  <c r="E33" i="2"/>
  <c r="E32" i="2" s="1"/>
  <c r="J32" i="2"/>
  <c r="I32" i="2"/>
  <c r="D29" i="2"/>
  <c r="C29" i="2" s="1"/>
  <c r="J28" i="2"/>
  <c r="J27" i="2" s="1"/>
  <c r="I28" i="2"/>
  <c r="I27" i="2" s="1"/>
  <c r="H28" i="2"/>
  <c r="H27" i="2" s="1"/>
  <c r="G28" i="2"/>
  <c r="G27" i="2" s="1"/>
  <c r="F28" i="2"/>
  <c r="F27" i="2" s="1"/>
  <c r="E28" i="2"/>
  <c r="E27" i="2" s="1"/>
  <c r="I25" i="2"/>
  <c r="C25" i="2" s="1"/>
  <c r="F24" i="2"/>
  <c r="D24" i="2" s="1"/>
  <c r="G23" i="2"/>
  <c r="E23" i="2"/>
  <c r="E22" i="2" s="1"/>
  <c r="J22" i="2"/>
  <c r="D20" i="2"/>
  <c r="C20" i="2" s="1"/>
  <c r="C19" i="2" s="1"/>
  <c r="J19" i="2"/>
  <c r="I19" i="2"/>
  <c r="H19" i="2"/>
  <c r="G19" i="2"/>
  <c r="F19" i="2"/>
  <c r="F16" i="2" s="1"/>
  <c r="E19" i="2"/>
  <c r="E16" i="2" s="1"/>
  <c r="O17" i="2"/>
  <c r="I17" i="2"/>
  <c r="I16" i="2" s="1"/>
  <c r="J16" i="2"/>
  <c r="O9" i="2"/>
  <c r="C52" i="2" l="1"/>
  <c r="C49" i="2" s="1"/>
  <c r="C48" i="2" s="1"/>
  <c r="H84" i="2"/>
  <c r="H83" i="2" s="1"/>
  <c r="F22" i="2"/>
  <c r="H40" i="2"/>
  <c r="H37" i="2" s="1"/>
  <c r="C17" i="2"/>
  <c r="C16" i="2" s="1"/>
  <c r="G86" i="2"/>
  <c r="G82" i="2" s="1"/>
  <c r="G77" i="2" s="1"/>
  <c r="G76" i="2" s="1"/>
  <c r="H17" i="2"/>
  <c r="H16" i="2" s="1"/>
  <c r="C40" i="2"/>
  <c r="H52" i="2"/>
  <c r="D43" i="2"/>
  <c r="D42" i="2" s="1"/>
  <c r="C43" i="2"/>
  <c r="I79" i="2"/>
  <c r="I78" i="2" s="1"/>
  <c r="C80" i="2"/>
  <c r="C78" i="2" s="1"/>
  <c r="D27" i="2"/>
  <c r="C27" i="2" s="1"/>
  <c r="H49" i="2"/>
  <c r="H48" i="2" s="1"/>
  <c r="H59" i="2"/>
  <c r="F82" i="2"/>
  <c r="F77" i="2" s="1"/>
  <c r="F76" i="2" s="1"/>
  <c r="D23" i="2"/>
  <c r="C23" i="2" s="1"/>
  <c r="I77" i="2"/>
  <c r="I76" i="2" s="1"/>
  <c r="D95" i="2"/>
  <c r="C95" i="2" s="1"/>
  <c r="D55" i="2"/>
  <c r="D54" i="2" s="1"/>
  <c r="J83" i="2"/>
  <c r="J82" i="2" s="1"/>
  <c r="J77" i="2" s="1"/>
  <c r="J76" i="2" s="1"/>
  <c r="J31" i="2"/>
  <c r="F59" i="2"/>
  <c r="H25" i="2"/>
  <c r="H22" i="2" s="1"/>
  <c r="E49" i="2"/>
  <c r="E48" i="2" s="1"/>
  <c r="G62" i="2"/>
  <c r="G60" i="2" s="1"/>
  <c r="G59" i="2" s="1"/>
  <c r="D87" i="2"/>
  <c r="C87" i="2" s="1"/>
  <c r="C68" i="2"/>
  <c r="C67" i="2" s="1"/>
  <c r="D67" i="2"/>
  <c r="D66" i="2" s="1"/>
  <c r="D65" i="2" s="1"/>
  <c r="C38" i="2"/>
  <c r="C37" i="2" s="1"/>
  <c r="D37" i="2"/>
  <c r="C63" i="2"/>
  <c r="D60" i="2"/>
  <c r="C84" i="2"/>
  <c r="C83" i="2" s="1"/>
  <c r="C60" i="2"/>
  <c r="E37" i="2"/>
  <c r="E31" i="2" s="1"/>
  <c r="G22" i="2"/>
  <c r="G14" i="2" s="1"/>
  <c r="J14" i="2"/>
  <c r="I31" i="2"/>
  <c r="D49" i="2"/>
  <c r="D48" i="2" s="1"/>
  <c r="I67" i="2"/>
  <c r="I66" i="2" s="1"/>
  <c r="I65" i="2" s="1"/>
  <c r="I59" i="2" s="1"/>
  <c r="I58" i="2" s="1"/>
  <c r="J59" i="2"/>
  <c r="E82" i="2"/>
  <c r="E77" i="2" s="1"/>
  <c r="E76" i="2" s="1"/>
  <c r="H31" i="2"/>
  <c r="H82" i="2"/>
  <c r="E14" i="2"/>
  <c r="D28" i="2"/>
  <c r="C28" i="2" s="1"/>
  <c r="C69" i="2"/>
  <c r="E59" i="2"/>
  <c r="D19" i="2"/>
  <c r="F14" i="2"/>
  <c r="C79" i="2"/>
  <c r="H78" i="2"/>
  <c r="C24" i="2"/>
  <c r="C77" i="2"/>
  <c r="D33" i="2"/>
  <c r="D32" i="2" s="1"/>
  <c r="I22" i="2"/>
  <c r="I14" i="2" s="1"/>
  <c r="G31" i="2"/>
  <c r="D73" i="2"/>
  <c r="C42" i="2"/>
  <c r="F31" i="2"/>
  <c r="F12" i="2" s="1"/>
  <c r="F10" i="2" s="1"/>
  <c r="C33" i="2"/>
  <c r="G12" i="2" l="1"/>
  <c r="G10" i="2" s="1"/>
  <c r="G8" i="2" s="1"/>
  <c r="H14" i="2"/>
  <c r="F58" i="2"/>
  <c r="F8" i="2"/>
  <c r="D22" i="2"/>
  <c r="J12" i="2"/>
  <c r="J10" i="2" s="1"/>
  <c r="J8" i="2" s="1"/>
  <c r="D14" i="2"/>
  <c r="E12" i="2"/>
  <c r="E10" i="2" s="1"/>
  <c r="E8" i="2" s="1"/>
  <c r="G58" i="2"/>
  <c r="D31" i="2"/>
  <c r="C86" i="2"/>
  <c r="C82" i="2" s="1"/>
  <c r="J58" i="2"/>
  <c r="H12" i="2"/>
  <c r="H10" i="2" s="1"/>
  <c r="E58" i="2"/>
  <c r="D86" i="2"/>
  <c r="D82" i="2" s="1"/>
  <c r="D77" i="2" s="1"/>
  <c r="D76" i="2" s="1"/>
  <c r="H77" i="2"/>
  <c r="H76" i="2" s="1"/>
  <c r="D62" i="2"/>
  <c r="C62" i="2"/>
  <c r="I12" i="2"/>
  <c r="I10" i="2" s="1"/>
  <c r="I8" i="2" s="1"/>
  <c r="C66" i="2"/>
  <c r="C65" i="2" s="1"/>
  <c r="C73" i="2"/>
  <c r="D72" i="2"/>
  <c r="D71" i="2" s="1"/>
  <c r="C22" i="2"/>
  <c r="C32" i="2"/>
  <c r="D12" i="2" l="1"/>
  <c r="D10" i="2" s="1"/>
  <c r="H8" i="2"/>
  <c r="H58" i="2"/>
  <c r="C14" i="2"/>
  <c r="C76" i="2"/>
  <c r="C71" i="2"/>
  <c r="D59" i="2"/>
  <c r="D58" i="2" s="1"/>
  <c r="C72" i="2"/>
  <c r="AB10" i="2"/>
  <c r="C31" i="2"/>
  <c r="D8" i="2" l="1"/>
  <c r="O15" i="2" s="1"/>
  <c r="C59" i="2"/>
  <c r="C12" i="2"/>
  <c r="C10" i="2" l="1"/>
  <c r="C58" i="2"/>
  <c r="C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mnavarro</author>
    <author>xbrenes</author>
    <author>Instituto Nacional de Vivienda y Urbanismo</author>
    <author>Camila navarro alvarez</author>
  </authors>
  <commentList>
    <comment ref="G20" authorId="0" shapeId="0" xr:uid="{D69E1225-EE5F-489A-A7EB-5CB641BE4035}">
      <text>
        <r>
          <rPr>
            <b/>
            <sz val="8"/>
            <color indexed="81"/>
            <rFont val="Tahoma"/>
            <family val="2"/>
          </rPr>
          <t>mnavarro:</t>
        </r>
        <r>
          <rPr>
            <sz val="8"/>
            <color indexed="81"/>
            <rFont val="Tahoma"/>
            <family val="2"/>
          </rPr>
          <t xml:space="preserve">
arriendos</t>
        </r>
      </text>
    </comment>
    <comment ref="H22" authorId="1" shapeId="0" xr:uid="{0CA48A6F-B83C-496B-AF3D-1D3905D5423A}">
      <text>
        <r>
          <rPr>
            <b/>
            <sz val="11"/>
            <color indexed="81"/>
            <rFont val="Tahoma"/>
            <family val="2"/>
          </rPr>
          <t xml:space="preserve">incluye gastos de cierre, legales y las ventas que reporta AVIS( gastos adm.planos,certif.)
planos de const.fiscalización, avalúos y dirección técnica., servicios AYP
</t>
        </r>
      </text>
    </comment>
    <comment ref="J22" authorId="1" shapeId="0" xr:uid="{B1726AFB-72C3-4B1E-AF98-9DBD0CB466E2}">
      <text>
        <r>
          <rPr>
            <b/>
            <sz val="11"/>
            <color indexed="81"/>
            <rFont val="Tahoma"/>
            <family val="2"/>
          </rPr>
          <t xml:space="preserve">incluye gastos de cierre, legales y las ventas que reporta AVIS( gastos adm.planos,certif.)
planos de const.fiscalización, avalúos y dirección técnica., servicios AYP
</t>
        </r>
      </text>
    </comment>
    <comment ref="G23" authorId="0" shapeId="0" xr:uid="{D3D6F70D-F6A0-49E9-9B1E-018322895018}">
      <text>
        <r>
          <rPr>
            <b/>
            <sz val="8"/>
            <color indexed="81"/>
            <rFont val="Tahoma"/>
            <family val="2"/>
          </rPr>
          <t>mnavarro:</t>
        </r>
        <r>
          <rPr>
            <sz val="8"/>
            <color indexed="81"/>
            <rFont val="Tahoma"/>
            <family val="2"/>
          </rPr>
          <t xml:space="preserve">
Incluye planos de construcción, fiscalización, avalúos, venta de planos de catastro y gastos administrativos
</t>
        </r>
      </text>
    </comment>
    <comment ref="F24" authorId="2" shapeId="0" xr:uid="{B30FAD9D-8E33-4388-A187-871366017052}">
      <text>
        <r>
          <rPr>
            <b/>
            <sz val="9"/>
            <color indexed="81"/>
            <rFont val="Tahoma"/>
            <family val="2"/>
          </rPr>
          <t>Incluye 
154.4 DUV, 381
.06 Criterios y 363,4 Fiscalización</t>
        </r>
      </text>
    </comment>
    <comment ref="E49" authorId="1" shapeId="0" xr:uid="{9C7A4736-F916-47EE-BC70-5EB3BC3384D2}">
      <text>
        <r>
          <rPr>
            <sz val="8"/>
            <color indexed="81"/>
            <rFont val="Tahoma"/>
            <family val="2"/>
          </rPr>
          <t xml:space="preserve">POLIZAS
Multas 5,07%  ¢40264,25 Miles
Ingresos varios no especif 44,9% ¢354483,3 miles
Venta de otros servicios 50% ¢394747,6 miles
</t>
        </r>
      </text>
    </comment>
    <comment ref="F49" authorId="1" shapeId="0" xr:uid="{6B416F81-421D-40AA-B434-721FEAF7582A}">
      <text>
        <r>
          <rPr>
            <sz val="8"/>
            <color indexed="81"/>
            <rFont val="Tahoma"/>
            <family val="2"/>
          </rPr>
          <t xml:space="preserve">POLIZAS
Multas 5,07%  ¢40264,25 Miles
Ingresos varios no especif 44,9% ¢354483,3 miles
Venta de otros servicios 50% ¢394747,6 miles
</t>
        </r>
      </text>
    </comment>
    <comment ref="G49" authorId="1" shapeId="0" xr:uid="{9FC7FB91-1C63-47BF-ABB2-2648694834E8}">
      <text>
        <r>
          <rPr>
            <sz val="8"/>
            <color indexed="81"/>
            <rFont val="Tahoma"/>
            <family val="2"/>
          </rPr>
          <t xml:space="preserve">POLIZAS
</t>
        </r>
      </text>
    </comment>
    <comment ref="E50" authorId="3" shapeId="0" xr:uid="{21E06708-60E2-4535-B307-E694606FB4F0}">
      <text>
        <r>
          <rPr>
            <sz val="9"/>
            <color indexed="81"/>
            <rFont val="Tahoma"/>
            <family val="2"/>
          </rPr>
          <t xml:space="preserve">seguros créditos actuales
+ créditos 2022
</t>
        </r>
      </text>
    </comment>
    <comment ref="G50" authorId="2" shapeId="0" xr:uid="{8A5FC553-9C01-4EC5-A589-6A7D08A403F3}">
      <text>
        <r>
          <rPr>
            <b/>
            <sz val="9"/>
            <color indexed="81"/>
            <rFont val="Tahoma"/>
            <family val="2"/>
          </rPr>
          <t>Instituto Nacional de Vivienda y Urbanismo:</t>
        </r>
        <r>
          <rPr>
            <sz val="9"/>
            <color indexed="81"/>
            <rFont val="Tahoma"/>
            <family val="2"/>
          </rPr>
          <t xml:space="preserve">
revisar
</t>
        </r>
      </text>
    </comment>
    <comment ref="I52" authorId="2" shapeId="0" xr:uid="{AD87CF0E-48D7-45EC-98F6-C14E9C4168D5}">
      <text>
        <r>
          <rPr>
            <b/>
            <sz val="9"/>
            <color indexed="81"/>
            <rFont val="Tahoma"/>
            <family val="2"/>
          </rPr>
          <t xml:space="preserve">Seguros créditos actuales
</t>
        </r>
        <r>
          <rPr>
            <sz val="9"/>
            <color indexed="81"/>
            <rFont val="Tahoma"/>
            <family val="2"/>
          </rPr>
          <t xml:space="preserve">
</t>
        </r>
      </text>
    </comment>
    <comment ref="G63" authorId="0" shapeId="0" xr:uid="{91FC82B9-399C-4309-A04F-1A42FE1E4688}">
      <text>
        <r>
          <rPr>
            <b/>
            <sz val="8"/>
            <color indexed="81"/>
            <rFont val="Tahoma"/>
            <family val="2"/>
          </rPr>
          <t>mnavarro:</t>
        </r>
        <r>
          <rPr>
            <sz val="8"/>
            <color indexed="81"/>
            <rFont val="Tahoma"/>
            <family val="2"/>
          </rPr>
          <t xml:space="preserve">
</t>
        </r>
      </text>
    </comment>
    <comment ref="I69" authorId="2" shapeId="0" xr:uid="{500CBAFD-EE44-43B0-9E96-2DEA35D16834}">
      <text>
        <r>
          <rPr>
            <b/>
            <sz val="9"/>
            <color indexed="81"/>
            <rFont val="Tahoma"/>
            <family val="2"/>
          </rPr>
          <t>falta estimación de ingresos por cartera 2022</t>
        </r>
      </text>
    </comment>
    <comment ref="G84" authorId="2" shapeId="0" xr:uid="{44E7CDBE-125F-4BF0-B020-61BBF7CBE14A}">
      <text>
        <r>
          <rPr>
            <b/>
            <sz val="9"/>
            <color indexed="81"/>
            <rFont val="Tahoma"/>
            <family val="2"/>
          </rPr>
          <t>Instituto Nacional de Vivienda y Urbanismo:</t>
        </r>
        <r>
          <rPr>
            <sz val="9"/>
            <color indexed="81"/>
            <rFont val="Tahoma"/>
            <family val="2"/>
          </rPr>
          <t xml:space="preserve">
reajustes de precios premio nobel
</t>
        </r>
      </text>
    </comment>
    <comment ref="J84" authorId="2" shapeId="0" xr:uid="{4243D662-CDA7-43D5-AF59-5AF67C1C0350}">
      <text>
        <r>
          <rPr>
            <b/>
            <sz val="9"/>
            <color indexed="81"/>
            <rFont val="Tahoma"/>
            <family val="2"/>
          </rPr>
          <t xml:space="preserve">Superávit Libre
50,0 (2019) y 1,200 (2020)
</t>
        </r>
        <r>
          <rPr>
            <sz val="9"/>
            <color indexed="81"/>
            <rFont val="Tahoma"/>
            <family val="2"/>
          </rPr>
          <t xml:space="preserve">
</t>
        </r>
      </text>
    </comment>
    <comment ref="G88" authorId="2" shapeId="0" xr:uid="{F8F99E45-AD34-4505-B843-4DBDFA16CB79}">
      <text>
        <r>
          <rPr>
            <b/>
            <sz val="9"/>
            <color indexed="81"/>
            <rFont val="Tahoma"/>
            <family val="2"/>
          </rPr>
          <t>Instituto Nacional de Vivienda y Urbanismo:</t>
        </r>
        <r>
          <rPr>
            <sz val="9"/>
            <color indexed="81"/>
            <rFont val="Tahoma"/>
            <family val="2"/>
          </rPr>
          <t xml:space="preserve">
se corrigió de acuerdo al gasto</t>
        </r>
      </text>
    </comment>
    <comment ref="G91" authorId="3" shapeId="0" xr:uid="{773D2E03-B5A7-40BD-B9DA-73A9FBA4BFCD}">
      <text>
        <r>
          <rPr>
            <sz val="9"/>
            <color indexed="81"/>
            <rFont val="Tahoma"/>
            <family val="2"/>
          </rPr>
          <t xml:space="preserve">pendiente
</t>
        </r>
      </text>
    </comment>
    <comment ref="G93" authorId="2" shapeId="0" xr:uid="{CB29286D-6DEF-4A56-9C02-883BDF67D16F}">
      <text>
        <r>
          <rPr>
            <b/>
            <sz val="9"/>
            <color indexed="81"/>
            <rFont val="Tahoma"/>
            <family val="2"/>
          </rPr>
          <t>Instituto Nacional de Vivienda y Urbanismo:</t>
        </r>
        <r>
          <rPr>
            <sz val="9"/>
            <color indexed="81"/>
            <rFont val="Tahoma"/>
            <family val="2"/>
          </rPr>
          <t xml:space="preserve">
diseño etapas previas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Instituto Nacional de Vivienda y Urbanismo</author>
  </authors>
  <commentList>
    <comment ref="AH82" authorId="0" shapeId="0" xr:uid="{11EEAE16-893A-4BCD-AE80-D22D76ED5677}">
      <text>
        <r>
          <rPr>
            <b/>
            <sz val="9"/>
            <color indexed="81"/>
            <rFont val="Tahoma"/>
            <family val="2"/>
          </rPr>
          <t>Instituto Nacional de Vivienda y Urbanismo:</t>
        </r>
        <r>
          <rPr>
            <sz val="9"/>
            <color indexed="81"/>
            <rFont val="Tahoma"/>
            <family val="2"/>
          </rPr>
          <t xml:space="preserve">
5 millones superávit
7 recursos nuevos </t>
        </r>
      </text>
    </comment>
    <comment ref="AG85" authorId="0" shapeId="0" xr:uid="{35D214F0-EE28-4287-9AC1-9AA7C5C94978}">
      <text>
        <r>
          <rPr>
            <b/>
            <sz val="9"/>
            <color indexed="81"/>
            <rFont val="Tahoma"/>
            <family val="2"/>
          </rPr>
          <t>Instituto Nacional de Vivienda y Urbanismo:</t>
        </r>
        <r>
          <rPr>
            <sz val="9"/>
            <color indexed="81"/>
            <rFont val="Tahoma"/>
            <family val="2"/>
          </rPr>
          <t xml:space="preserve">
corregir siaf</t>
        </r>
      </text>
    </comment>
    <comment ref="AH90" authorId="0" shapeId="0" xr:uid="{DB13DC92-B6E7-4485-85AF-2E833CFC9B70}">
      <text>
        <r>
          <rPr>
            <b/>
            <sz val="9"/>
            <color indexed="81"/>
            <rFont val="Tahoma"/>
            <family val="2"/>
          </rPr>
          <t>Instituto Nacional de Vivienda y Urbanismo:</t>
        </r>
        <r>
          <rPr>
            <sz val="9"/>
            <color indexed="81"/>
            <rFont val="Tahoma"/>
            <family val="2"/>
          </rPr>
          <t xml:space="preserve">
5 millones superávit y 7 recursos nuevos</t>
        </r>
      </text>
    </comment>
    <comment ref="S119" authorId="0" shapeId="0" xr:uid="{599420DC-6F96-44E7-AACC-23EC5F204138}">
      <text>
        <r>
          <rPr>
            <b/>
            <sz val="9"/>
            <color indexed="81"/>
            <rFont val="Tahoma"/>
            <family val="2"/>
          </rPr>
          <t>Instituto Nacional de Vivienda y Urbanismo:</t>
        </r>
        <r>
          <rPr>
            <sz val="9"/>
            <color indexed="81"/>
            <rFont val="Tahoma"/>
            <family val="2"/>
          </rPr>
          <t xml:space="preserve">
revisar monto real que debe ser 19639153756
</t>
        </r>
      </text>
    </comment>
    <comment ref="AH120" authorId="0" shapeId="0" xr:uid="{59A65EBF-797A-46F2-93DA-DFC457336B2B}">
      <text>
        <r>
          <rPr>
            <b/>
            <sz val="9"/>
            <color indexed="81"/>
            <rFont val="Tahoma"/>
            <family val="2"/>
          </rPr>
          <t>Instituto Nacional de Vivienda y Urbanismo:</t>
        </r>
        <r>
          <rPr>
            <sz val="9"/>
            <color indexed="81"/>
            <rFont val="Tahoma"/>
            <family val="2"/>
          </rPr>
          <t xml:space="preserve">
1 millón superávit y 1 millón rec.nuevos</t>
        </r>
      </text>
    </comment>
    <comment ref="I214" authorId="0" shapeId="0" xr:uid="{20BC2360-8A1E-42D7-9999-656B1B89E7E0}">
      <text>
        <r>
          <rPr>
            <b/>
            <sz val="9"/>
            <color indexed="81"/>
            <rFont val="Tahoma"/>
            <family val="2"/>
          </rPr>
          <t>Instituto Nacional de Vivienda y Urbanismo:</t>
        </r>
        <r>
          <rPr>
            <sz val="9"/>
            <color indexed="81"/>
            <rFont val="Tahoma"/>
            <family val="2"/>
          </rPr>
          <t xml:space="preserve">
17630664,25 revisar Equilibrio
corregir siaf
</t>
        </r>
      </text>
    </comment>
    <comment ref="AG239" authorId="0" shapeId="0" xr:uid="{6AE1F92E-48DD-44D8-9901-6474C4B64A6A}">
      <text>
        <r>
          <rPr>
            <b/>
            <sz val="9"/>
            <color indexed="81"/>
            <rFont val="Tahoma"/>
            <family val="2"/>
          </rPr>
          <t>Instituto Nacional de Vivienda y Urbanismo:</t>
        </r>
        <r>
          <rPr>
            <sz val="9"/>
            <color indexed="81"/>
            <rFont val="Tahoma"/>
            <family val="2"/>
          </rPr>
          <t xml:space="preserve">
corregir siaf</t>
        </r>
      </text>
    </comment>
    <comment ref="AG248" authorId="0" shapeId="0" xr:uid="{030550B1-385C-4741-B3A7-0E287D649871}">
      <text>
        <r>
          <rPr>
            <b/>
            <sz val="9"/>
            <color indexed="81"/>
            <rFont val="Tahoma"/>
            <family val="2"/>
          </rPr>
          <t>Instituto Nacional de Vivienda y Urbanismo:</t>
        </r>
        <r>
          <rPr>
            <sz val="9"/>
            <color indexed="81"/>
            <rFont val="Tahoma"/>
            <family val="2"/>
          </rPr>
          <t xml:space="preserve">
modificar siaf
</t>
        </r>
      </text>
    </comment>
  </commentList>
</comments>
</file>

<file path=xl/sharedStrings.xml><?xml version="1.0" encoding="utf-8"?>
<sst xmlns="http://schemas.openxmlformats.org/spreadsheetml/2006/main" count="867" uniqueCount="790">
  <si>
    <t>Gerencia General</t>
  </si>
  <si>
    <t>Jefatura Gestión Programas</t>
  </si>
  <si>
    <t>Adm, Canales de Servicios</t>
  </si>
  <si>
    <t>Gestión de Servicios</t>
  </si>
  <si>
    <t>TOTAL</t>
  </si>
  <si>
    <t>'0'</t>
  </si>
  <si>
    <t>REMUNERACIONES</t>
  </si>
  <si>
    <t>'001'</t>
  </si>
  <si>
    <t>REMUNERACIONES BASICAS</t>
  </si>
  <si>
    <t>'00101'</t>
  </si>
  <si>
    <t>SUELDOS PARA CARGOS FIJOS</t>
  </si>
  <si>
    <t>'00105'</t>
  </si>
  <si>
    <t>SUPLENCIAS</t>
  </si>
  <si>
    <t>'002'</t>
  </si>
  <si>
    <t>REMUNERACIONES EVENTUALES</t>
  </si>
  <si>
    <t>'00201'</t>
  </si>
  <si>
    <t>TIEMPO EXTRAORDINARIO</t>
  </si>
  <si>
    <t>'00202'</t>
  </si>
  <si>
    <t>RECARGO DE FUNCIONES</t>
  </si>
  <si>
    <t>'00205'</t>
  </si>
  <si>
    <t>DIETAS</t>
  </si>
  <si>
    <t>'003'</t>
  </si>
  <si>
    <t>INCENTIVOS SALARIALES</t>
  </si>
  <si>
    <t>'00301'</t>
  </si>
  <si>
    <t>RETRIBUCION POR AﾑOS SERVIDOS</t>
  </si>
  <si>
    <t>'0030101'</t>
  </si>
  <si>
    <t>ANTIGUEDAD</t>
  </si>
  <si>
    <t>'0030102'</t>
  </si>
  <si>
    <t>MERITOS</t>
  </si>
  <si>
    <t>'00302'</t>
  </si>
  <si>
    <t>RETRIB, AL EJERC, LIBERAL DE LA PROF,</t>
  </si>
  <si>
    <t>'0030201'</t>
  </si>
  <si>
    <t>DEDICACION EXCLUSIVA</t>
  </si>
  <si>
    <t>'0030202'</t>
  </si>
  <si>
    <t>PROHIBICION</t>
  </si>
  <si>
    <t>'00303'</t>
  </si>
  <si>
    <t>DECIMOTERCER MES</t>
  </si>
  <si>
    <t>'00304'</t>
  </si>
  <si>
    <t>SALARIO ESCOLAR</t>
  </si>
  <si>
    <t>'00399'</t>
  </si>
  <si>
    <t>OTROS INCENTIVOS SALARIALES</t>
  </si>
  <si>
    <t>'0039902'</t>
  </si>
  <si>
    <t>CARRERA PROFESIONAL</t>
  </si>
  <si>
    <t>'004'</t>
  </si>
  <si>
    <t>CONTRIB, PATRONALES AL DESARROLLO Y SALU</t>
  </si>
  <si>
    <t>'00401'</t>
  </si>
  <si>
    <t>CONTRIBUCION PATRONAL CCSS</t>
  </si>
  <si>
    <t>'00402'</t>
  </si>
  <si>
    <t>CONTRIBUCION PATRONAL AL IMAS</t>
  </si>
  <si>
    <t>'00403'</t>
  </si>
  <si>
    <t>CONTRIBUCION PATRONAL AL INA</t>
  </si>
  <si>
    <t>'00404'</t>
  </si>
  <si>
    <t>CONTRIBUCION PATRONAL AL FODESAF</t>
  </si>
  <si>
    <t>'00405'</t>
  </si>
  <si>
    <t>CONTRIBUCION PAT, BCO POPULAR</t>
  </si>
  <si>
    <t>'005'</t>
  </si>
  <si>
    <t>CONTRIBUCIONES PATR,FONDOS DE PENS,Y OTR</t>
  </si>
  <si>
    <t>'00501'</t>
  </si>
  <si>
    <t>CONTRIBUCION PATRONAL SEG PENS, CCSS</t>
  </si>
  <si>
    <t>'00502'</t>
  </si>
  <si>
    <t>APORTE PAT, AL RﾉGIMEN OBLIG, PENS,COMP</t>
  </si>
  <si>
    <t>'00503'</t>
  </si>
  <si>
    <t>APORTE PAT,FONDO DE CAPIT, LABORAL</t>
  </si>
  <si>
    <t>'00505'</t>
  </si>
  <si>
    <t>CONTRIB, PAT,FONDOS AD,POR ENTES PRIV,</t>
  </si>
  <si>
    <t>'1'</t>
  </si>
  <si>
    <t>SERVICIOS</t>
  </si>
  <si>
    <t>'101'</t>
  </si>
  <si>
    <t>ALQUILERES</t>
  </si>
  <si>
    <t>'10101'</t>
  </si>
  <si>
    <t>ALQUILERES DE EDIF,LOCALES Y TERRENOS</t>
  </si>
  <si>
    <t>'10102'</t>
  </si>
  <si>
    <t>ALQUILERES DE MAQ, EQUIPO Y MOBILIARIO</t>
  </si>
  <si>
    <t>'10103'</t>
  </si>
  <si>
    <t>ALQUILERES DE EQUIPO DE COMPUTO</t>
  </si>
  <si>
    <t>'10104'</t>
  </si>
  <si>
    <t>ALQUILER  DE EQUIPO Y DERECH PARA TELEC,</t>
  </si>
  <si>
    <t>'10199'</t>
  </si>
  <si>
    <t>OTROS ALQUILERES</t>
  </si>
  <si>
    <t>'102'</t>
  </si>
  <si>
    <t>SERVICIOS BASICOS</t>
  </si>
  <si>
    <t>'10201'</t>
  </si>
  <si>
    <t>SERVICIOS DE AGUA Y ALCANTARILLADOS</t>
  </si>
  <si>
    <t>'10202'</t>
  </si>
  <si>
    <t>SERVICIO DE ENERGIA ELECTRICA</t>
  </si>
  <si>
    <t>'10203'</t>
  </si>
  <si>
    <t>SERVICIO DE CORREO</t>
  </si>
  <si>
    <t>'10204'</t>
  </si>
  <si>
    <t>SERVICIO DE TELECOMUNICACIONES</t>
  </si>
  <si>
    <t>'10299'</t>
  </si>
  <si>
    <t>OTROS SERVICIOS BASICOS</t>
  </si>
  <si>
    <t>'103'</t>
  </si>
  <si>
    <t>SERVICIOS COMERCIALES Y FINANCIEROS</t>
  </si>
  <si>
    <t>'10301'</t>
  </si>
  <si>
    <t>INFORMACION</t>
  </si>
  <si>
    <t>'10302'</t>
  </si>
  <si>
    <t>PUBLICIDAD Y PROPAGANDA</t>
  </si>
  <si>
    <t>'10303'</t>
  </si>
  <si>
    <t>IMPRESIONES ENCUADERNACION Y OTROS</t>
  </si>
  <si>
    <t>'10304'</t>
  </si>
  <si>
    <t>TRANSPORTE DE BIENES</t>
  </si>
  <si>
    <t>'10306'</t>
  </si>
  <si>
    <t>COMISIONES Y GASTOS POR SERV,FIN, Y COM,</t>
  </si>
  <si>
    <t>'1030601'</t>
  </si>
  <si>
    <t>COMISIONES Y GASTOS POR SERV FINAN, Y CO</t>
  </si>
  <si>
    <t>'1030602'</t>
  </si>
  <si>
    <t>COMISIONISTAS DEL SISTEMA AYP</t>
  </si>
  <si>
    <t>'10307'</t>
  </si>
  <si>
    <t>SERVICIOS DE TECNOLOGﾍAS DE INFORMACIﾓN</t>
  </si>
  <si>
    <t>'104'</t>
  </si>
  <si>
    <t>SERVICIOS DE GESTION Y APOYO</t>
  </si>
  <si>
    <t>'10401'</t>
  </si>
  <si>
    <t>SERVICIOS DE CIENCIAS DE LA SALUD</t>
  </si>
  <si>
    <t>'10402'</t>
  </si>
  <si>
    <t>SERVICIOS JURIDICOS</t>
  </si>
  <si>
    <t>'1040201'</t>
  </si>
  <si>
    <t>SERVICIOS JURﾍDICOS GENERALES</t>
  </si>
  <si>
    <t>'1040202'</t>
  </si>
  <si>
    <t>SERV,JURIDICOS,GTOS FORM-APORTE BFV</t>
  </si>
  <si>
    <t>'1040204'</t>
  </si>
  <si>
    <t>SER,JURPIDICOS GTOS FORM PROY, ART 59</t>
  </si>
  <si>
    <t>'1040205'</t>
  </si>
  <si>
    <t>SERVIVIOS JURﾍDICOS-COBRO JUDICIAL</t>
  </si>
  <si>
    <t>'1040207'</t>
  </si>
  <si>
    <t>SERV,JURID,PROY,JUAN RAFAEL MORA</t>
  </si>
  <si>
    <t>'1040208'</t>
  </si>
  <si>
    <t>SERVICIOS JURﾍDICOS TITULACIﾓN</t>
  </si>
  <si>
    <t>'10403'</t>
  </si>
  <si>
    <t>SERVICIOS DE INGENIERIA Y ARQUITECTURA</t>
  </si>
  <si>
    <t>'1040301'</t>
  </si>
  <si>
    <t>SERVICIOS DE INGENIERﾍA Y ARQUIT-GENERAL</t>
  </si>
  <si>
    <t>'1040302'</t>
  </si>
  <si>
    <t>SER,ING, Y ARQ, GTOS FORM-APORTE BFV</t>
  </si>
  <si>
    <t>'1040304'</t>
  </si>
  <si>
    <t>SERV, ING, Y ARQ, GTOS,FORM, PROYETOS</t>
  </si>
  <si>
    <t>'1040305'</t>
  </si>
  <si>
    <t>SERV DE ING, Y ARQ,PLAN REG, TALAMANCA</t>
  </si>
  <si>
    <t>'1040308'</t>
  </si>
  <si>
    <t>SERV, DE ING Y ARQ, VAZQUES DE CORONADO</t>
  </si>
  <si>
    <t>'1040309'</t>
  </si>
  <si>
    <t>SER DE ING, Y ARQ, DES,URB-HUETAR NORTE</t>
  </si>
  <si>
    <t>'1040310'</t>
  </si>
  <si>
    <t>SERV, DE ING, Y ARQ, CHOROTEGA</t>
  </si>
  <si>
    <t>'1040312'</t>
  </si>
  <si>
    <t>SER,DE ING,Y ARQUITEC,TITULACIﾓN</t>
  </si>
  <si>
    <t>'1040313'</t>
  </si>
  <si>
    <t>SERV,DE INGENIERﾍA Y ARQ-GUﾁCIMO</t>
  </si>
  <si>
    <t>'1040314'</t>
  </si>
  <si>
    <t>SERV,DE INGENIERﾍA Y ARQ, BRUNCA</t>
  </si>
  <si>
    <t>'10404'</t>
  </si>
  <si>
    <t>SERVICIOS EN CIENCIAS ECON, Y SOC,</t>
  </si>
  <si>
    <t>'1040401'</t>
  </si>
  <si>
    <t>SERV EN CIENCIAS ECONﾓM Y SOC-GENERAL</t>
  </si>
  <si>
    <t>'1040403'</t>
  </si>
  <si>
    <t>SERV,EN CIENCIAS ECON,Y SOC-PROY,ART,59</t>
  </si>
  <si>
    <t>'1040405'</t>
  </si>
  <si>
    <t>SERV, EN CIENCIAS EC, Y SOC, DU, HUETAR</t>
  </si>
  <si>
    <t>'1040407'</t>
  </si>
  <si>
    <t>SERV, CIENC, ECO, Y SOC, PNDU CHOROTEGA</t>
  </si>
  <si>
    <t>'1040409'</t>
  </si>
  <si>
    <t>SERV CIENCIAS ECON, Y SOCIALES TITULACIﾓ</t>
  </si>
  <si>
    <t>'1040410'</t>
  </si>
  <si>
    <t>SERV,CIENCIAS ECONﾓM Y SOCIALES GUﾁCIMO</t>
  </si>
  <si>
    <t>'1040411'</t>
  </si>
  <si>
    <t>SERV,CIENCIAS ECONﾓM,Y SOCIALES BRUNCA</t>
  </si>
  <si>
    <t>'10405'</t>
  </si>
  <si>
    <t>SERVICIOS INFORMﾁTICOS</t>
  </si>
  <si>
    <t>'10406'</t>
  </si>
  <si>
    <t>SERVICIOS GENERALES</t>
  </si>
  <si>
    <t>'10499'</t>
  </si>
  <si>
    <t>OTROS SERVIC, DE GESTION Y APOYO</t>
  </si>
  <si>
    <t>'105'</t>
  </si>
  <si>
    <t>GASTOS DE VIAJE Y DE TRANSP,</t>
  </si>
  <si>
    <t>'10501'</t>
  </si>
  <si>
    <t>TRANSPORTE DENTRO DEL PAIS</t>
  </si>
  <si>
    <t>'10502'</t>
  </si>
  <si>
    <t>VIATICOS DENTRO DEL PAIS</t>
  </si>
  <si>
    <t>'106'</t>
  </si>
  <si>
    <t>SEGUROS REASEGUROS Y OTRAS OBLIG,</t>
  </si>
  <si>
    <t>'10601'</t>
  </si>
  <si>
    <t>SEGUROS</t>
  </si>
  <si>
    <t>'1060101'</t>
  </si>
  <si>
    <t>SEGUROS-GENERAL</t>
  </si>
  <si>
    <t>'1060103'</t>
  </si>
  <si>
    <t>SEGUROS-BONOS</t>
  </si>
  <si>
    <t>'1060104'</t>
  </si>
  <si>
    <t>SEGUROS-PROYECTOS</t>
  </si>
  <si>
    <t>'10602'</t>
  </si>
  <si>
    <t>REASEGUROS</t>
  </si>
  <si>
    <t>'10603'</t>
  </si>
  <si>
    <t>OBLIGACIONES POR CONTRATOS DE SEGUROS</t>
  </si>
  <si>
    <t>'107'</t>
  </si>
  <si>
    <t>CAPACITACION Y PROTOCOLO</t>
  </si>
  <si>
    <t>'10701'</t>
  </si>
  <si>
    <t>ACTIVIDADES DE CAPACITACION</t>
  </si>
  <si>
    <t>'10702'</t>
  </si>
  <si>
    <t>ACTIVIDADES PROTOCOLARIAS Y SOCIALES</t>
  </si>
  <si>
    <t>'108'</t>
  </si>
  <si>
    <t>MANTENIMIENTO Y REPARACIONES</t>
  </si>
  <si>
    <t>'10801'</t>
  </si>
  <si>
    <t>MANTENIMIENTO DE EDIFICIOS Y LOCALES</t>
  </si>
  <si>
    <t>'10804'</t>
  </si>
  <si>
    <t>MANT Y REPAR DE EQUIPO PARA PRODUCCION</t>
  </si>
  <si>
    <t>'10805'</t>
  </si>
  <si>
    <t>MANTENIMIENTO Y REP, EQUIPO DE TRANSP,</t>
  </si>
  <si>
    <t>'10806'</t>
  </si>
  <si>
    <t>MANTENIMIENTO Y REPAR, EQUIPO DE COMUNIC</t>
  </si>
  <si>
    <t>'10807'</t>
  </si>
  <si>
    <t>MANTENIMIENTO Y REPAR, EQUIPO Y MOB, OF,</t>
  </si>
  <si>
    <t>'10808'</t>
  </si>
  <si>
    <t>MANTEN, Y REPAR, EQ, DE COMPUTO Y SIST,</t>
  </si>
  <si>
    <t>'10899'</t>
  </si>
  <si>
    <t>MANTENIMIENTO Y REPAR, DE OTROS EQUIPOS</t>
  </si>
  <si>
    <t>'109'</t>
  </si>
  <si>
    <t>IMPUESTOS</t>
  </si>
  <si>
    <t>'10901'</t>
  </si>
  <si>
    <t>IMPUESTO SOBRE INGRESOS Y UTILIDADES</t>
  </si>
  <si>
    <t>'10999'</t>
  </si>
  <si>
    <t>OTROS IMPUESTOS</t>
  </si>
  <si>
    <t>'199'</t>
  </si>
  <si>
    <t>SERVICIOS DIVERSOS</t>
  </si>
  <si>
    <t>'19902'</t>
  </si>
  <si>
    <t>INTERESES MORATORIOS Y MULTAS</t>
  </si>
  <si>
    <t>'19905'</t>
  </si>
  <si>
    <t>DEDUCIBLES</t>
  </si>
  <si>
    <t>'19999'</t>
  </si>
  <si>
    <t>OTROS SERVICIOS NO ESPECIFICADOS</t>
  </si>
  <si>
    <t>'2'</t>
  </si>
  <si>
    <t>MATERIALES Y SUMINSTROS</t>
  </si>
  <si>
    <t>'201'</t>
  </si>
  <si>
    <t>PRODUCTOS QUIMICOS Y CONEXOS</t>
  </si>
  <si>
    <t>'20101'</t>
  </si>
  <si>
    <t>COMBUSTIBLES Y LUBRICANTES</t>
  </si>
  <si>
    <t>'20102'</t>
  </si>
  <si>
    <t>PRODUCTOS FARMAC, Y MEDICINALES</t>
  </si>
  <si>
    <t>'20103'</t>
  </si>
  <si>
    <t>PRODUCTOS VETERINARIOS</t>
  </si>
  <si>
    <t>'20104'</t>
  </si>
  <si>
    <t>TINTAS, PINTURAS Y DILUYENTES</t>
  </si>
  <si>
    <t>'20199'</t>
  </si>
  <si>
    <t>OTROS PRODUCTOS QUIMICOS</t>
  </si>
  <si>
    <t>'202'</t>
  </si>
  <si>
    <t>ALIMENTOS Y PRODUCTOS AGROPECUARIOS</t>
  </si>
  <si>
    <t>'20203'</t>
  </si>
  <si>
    <t>ALIMENTOS Y BEBIDAS</t>
  </si>
  <si>
    <t>'20204'</t>
  </si>
  <si>
    <t>ALIMENTOS PARA ANIMALES</t>
  </si>
  <si>
    <t>'203'</t>
  </si>
  <si>
    <t>MATERIALES Y PROD, DE USO EN LA CONSTRUC</t>
  </si>
  <si>
    <t>'20301'</t>
  </si>
  <si>
    <t>MATERIALES Y PRODUCTOS METALICOS</t>
  </si>
  <si>
    <t>'20302'</t>
  </si>
  <si>
    <t>MATERIALES Y PRODUCTOS MINERALES Y ASFAL</t>
  </si>
  <si>
    <t>'20303'</t>
  </si>
  <si>
    <t>MADERA Y SUS DERIVADOS</t>
  </si>
  <si>
    <t>'20304'</t>
  </si>
  <si>
    <t>MATERIALES Y PROD, ELECT,TELEF, Y DE COM</t>
  </si>
  <si>
    <t>'20305'</t>
  </si>
  <si>
    <t>MATERIALES Y PRODUCTOS DE VIDRIO</t>
  </si>
  <si>
    <t>'20306'</t>
  </si>
  <si>
    <t>MATERIALES Y PRODUCTOS DE PLASTICO</t>
  </si>
  <si>
    <t>'20399'</t>
  </si>
  <si>
    <t>OTROS MAT, Y PROD, DE USO EN LA CONSTRUC</t>
  </si>
  <si>
    <t>'204'</t>
  </si>
  <si>
    <t>HERRAMIENTAS REPUESTOS Y ACCESORIOS</t>
  </si>
  <si>
    <t>'20401'</t>
  </si>
  <si>
    <t>HERRAMIENTAS E INSTRUMENTOS</t>
  </si>
  <si>
    <t>'20402'</t>
  </si>
  <si>
    <t>REPUESTOS Y ACCESORIOS</t>
  </si>
  <si>
    <t>'299'</t>
  </si>
  <si>
    <t>UTILES,  MAT,Y SUMINISTROS DIVERSOS</t>
  </si>
  <si>
    <t>'29901'</t>
  </si>
  <si>
    <t>UTILES Y MATERIALES DE OFICINA Y COMPUTO</t>
  </si>
  <si>
    <t>'29902'</t>
  </si>
  <si>
    <t>UTILES Y MAT, MEDICOS, HOSP, Y DE INVEST</t>
  </si>
  <si>
    <t>'29903'</t>
  </si>
  <si>
    <t>PRODUCTOS DE PAPEL, CARTON E IMPRESOS</t>
  </si>
  <si>
    <t>'29904'</t>
  </si>
  <si>
    <t>TEXTILES Y VESTUARIOS</t>
  </si>
  <si>
    <t>'29905'</t>
  </si>
  <si>
    <t>UTILES Y MATERIALES DE LIMPIEZA</t>
  </si>
  <si>
    <t>'29906'</t>
  </si>
  <si>
    <t>UTILES Y MATERIALES DE RESGUARDO Y SEGUR</t>
  </si>
  <si>
    <t>'29999'</t>
  </si>
  <si>
    <t>OTROS UTILES, MATERIALES Y SUMINISTROS</t>
  </si>
  <si>
    <t>'3'</t>
  </si>
  <si>
    <t>INTERESES Y COMISIONES</t>
  </si>
  <si>
    <t>'302'</t>
  </si>
  <si>
    <t>INTERESES SOBRE PRESTAMOS</t>
  </si>
  <si>
    <t>'30207'</t>
  </si>
  <si>
    <t>INTERESES SOBRE PREST, DEL SECTOR PRIVAD</t>
  </si>
  <si>
    <t>'303'</t>
  </si>
  <si>
    <t>INTERESES SOBRE OTRAS OBLIGACIONES</t>
  </si>
  <si>
    <t>'4'</t>
  </si>
  <si>
    <t>ACTIVOS FINANCIEROS</t>
  </si>
  <si>
    <t>'401'</t>
  </si>
  <si>
    <t>PRESTAMOS</t>
  </si>
  <si>
    <t>'40107'</t>
  </si>
  <si>
    <t>PRESTAMOS AL SECTOR PRIVADO</t>
  </si>
  <si>
    <t>'4010701'</t>
  </si>
  <si>
    <t>PRESTAMOS AL SECT PRIV AHORRO Y PRESTAMO</t>
  </si>
  <si>
    <t>'4010706'</t>
  </si>
  <si>
    <t>CRﾉDITOS CLASE MEDIA (SUPERﾁVIT LIBRE)</t>
  </si>
  <si>
    <t>'5'</t>
  </si>
  <si>
    <t>BIENES DURADEROS</t>
  </si>
  <si>
    <t>'501'</t>
  </si>
  <si>
    <t>MAQUINARIA, EQUIPO Y MOBILIARIO</t>
  </si>
  <si>
    <t>'50103'</t>
  </si>
  <si>
    <t>EQUIPO DE COMUNICACION</t>
  </si>
  <si>
    <t>'50104'</t>
  </si>
  <si>
    <t>EQUIPO Y MOBILIARIO DE OFICINA</t>
  </si>
  <si>
    <t>'50105'</t>
  </si>
  <si>
    <t>EQUIPO  Y PROGRAMAS DE COMPUTO</t>
  </si>
  <si>
    <t>'50199'</t>
  </si>
  <si>
    <t>MAQUINARIA Y EQUIPO DIVERSO</t>
  </si>
  <si>
    <t>'502'</t>
  </si>
  <si>
    <t>CONSTRUCCIONES, ADICIONES Y MEJORAS</t>
  </si>
  <si>
    <t>'50201'</t>
  </si>
  <si>
    <t>EDIFICIOS</t>
  </si>
  <si>
    <t>'50206'</t>
  </si>
  <si>
    <t>OBRAS URBANISTICAS</t>
  </si>
  <si>
    <t>'5020659'</t>
  </si>
  <si>
    <t>BONOS COLECTIVO LEY 8593</t>
  </si>
  <si>
    <t>'5020660'</t>
  </si>
  <si>
    <t>FINCA BOSCHINI OBRAS DE ESTABILIZACIﾓN</t>
  </si>
  <si>
    <t>'5020664'</t>
  </si>
  <si>
    <t>PREMIO NOBEL</t>
  </si>
  <si>
    <t>'50299'</t>
  </si>
  <si>
    <t>OTRAS CONSTRUCCIONES, ADICIONES Y MEJORA</t>
  </si>
  <si>
    <t>'503'</t>
  </si>
  <si>
    <t>BIENES PREEXISTENTES</t>
  </si>
  <si>
    <t>'50301'</t>
  </si>
  <si>
    <t>TERRENOS</t>
  </si>
  <si>
    <t>'599'</t>
  </si>
  <si>
    <t>BIENES DURADEROS DIVERSOS</t>
  </si>
  <si>
    <t>'59903'</t>
  </si>
  <si>
    <t>BIENES INTANGIBLES</t>
  </si>
  <si>
    <t>'6'</t>
  </si>
  <si>
    <t>TRANSFERENCIAS CORRIENTES AL SECT PRIV,</t>
  </si>
  <si>
    <t>'601'</t>
  </si>
  <si>
    <t>TRANSFERENCIAS CORRIENTES AL SECTOR PUBL</t>
  </si>
  <si>
    <t>'60102'</t>
  </si>
  <si>
    <t>TRANS CORRIENTES A ORGANOS DECONCENTRADO</t>
  </si>
  <si>
    <t>'602'</t>
  </si>
  <si>
    <t>TRANSFERENCIAS CORRIENTES A PERSONAS</t>
  </si>
  <si>
    <t>'60201'</t>
  </si>
  <si>
    <t>BECAS A FUNCIONARIOS</t>
  </si>
  <si>
    <t>'60203'</t>
  </si>
  <si>
    <t>AYUDAS A FUNCIONARIOS (FONDO DE ENFER,)</t>
  </si>
  <si>
    <t>'60299'</t>
  </si>
  <si>
    <t>OTRAS TRANSFERENCIAS A PERSONAS</t>
  </si>
  <si>
    <t>'603'</t>
  </si>
  <si>
    <t>PRESTACIONES</t>
  </si>
  <si>
    <t>'60301'</t>
  </si>
  <si>
    <t>PRESTACIONES LEGALES</t>
  </si>
  <si>
    <t>'60399'</t>
  </si>
  <si>
    <t>OTRAS PRESTACIONES</t>
  </si>
  <si>
    <t>'606'</t>
  </si>
  <si>
    <t>OTRAS TRANSFERENCIAS CORR, AL SECTOR PRI</t>
  </si>
  <si>
    <t>'60601'</t>
  </si>
  <si>
    <t>INDEMNIZACIONES</t>
  </si>
  <si>
    <t>'60602'</t>
  </si>
  <si>
    <t>REINTEGROS O DEVOLUCIONES</t>
  </si>
  <si>
    <t>'607'</t>
  </si>
  <si>
    <t>TRANSFERENCIAS CORRIENTES SECTOR EXTERNO</t>
  </si>
  <si>
    <t>'60701'</t>
  </si>
  <si>
    <t>TRANSF, CORRIENTES A ORGANISMOS INTERNAC</t>
  </si>
  <si>
    <t>'7'</t>
  </si>
  <si>
    <t>TRANSFERENCIAS DE CAPITAL</t>
  </si>
  <si>
    <t>'701'</t>
  </si>
  <si>
    <t>TRANSFERNCIAS DE CAPITAL SECTOR PUBLICO</t>
  </si>
  <si>
    <t>'70102'</t>
  </si>
  <si>
    <t>TRANSF, DE CAPITAL A ORGANOS DESCONCENTR</t>
  </si>
  <si>
    <t>'70106'</t>
  </si>
  <si>
    <t>TRANSFERENCIAS DE CAP, INST, PUB, FINANC</t>
  </si>
  <si>
    <t>'702'</t>
  </si>
  <si>
    <t>TRANSFERENCIAS DE CAPITAL A PERSONAS</t>
  </si>
  <si>
    <t>'70201'</t>
  </si>
  <si>
    <t>'7020101'</t>
  </si>
  <si>
    <t>BONOS ORDINARIOS</t>
  </si>
  <si>
    <t>'7020103'</t>
  </si>
  <si>
    <t>CASOS INDIVIDUALES ART, 59</t>
  </si>
  <si>
    <t>'7020112'</t>
  </si>
  <si>
    <t>SUBSIDIOS CONV,CONSOLIDACIﾓN PATRIMONIAL</t>
  </si>
  <si>
    <t>'7020113'</t>
  </si>
  <si>
    <t>SUBSIDIOS TITULACIﾓN DE TERRENOS</t>
  </si>
  <si>
    <t>'7020115'</t>
  </si>
  <si>
    <t>SUBSIDIOS PROY LOS LIRIOS Y PREMIO NOBEL</t>
  </si>
  <si>
    <t>'70202'</t>
  </si>
  <si>
    <t>PROYECTOS ARTICULO 59 CASOS INDIVIDUALES</t>
  </si>
  <si>
    <t>'703'</t>
  </si>
  <si>
    <t>TRAF DE CAP A ENT, PRIV,SIN FINES DE LUC</t>
  </si>
  <si>
    <t>'70301'</t>
  </si>
  <si>
    <t>TRANS,DE CAP,A EMP,PRIVADAS</t>
  </si>
  <si>
    <t>'704'</t>
  </si>
  <si>
    <t>TRANSF, DE CAPITAL A EMPRESAS PRIVADAS</t>
  </si>
  <si>
    <t>'8'</t>
  </si>
  <si>
    <t>AMORTIZACION</t>
  </si>
  <si>
    <t>'802'</t>
  </si>
  <si>
    <t>AMORTIZACION DE PRESTAMOS</t>
  </si>
  <si>
    <t>'80207'</t>
  </si>
  <si>
    <t>AMORTIZACION PRESTAMOS SECTOR PRIVADO</t>
  </si>
  <si>
    <t>'8020701'</t>
  </si>
  <si>
    <t>AMORTIZACIﾓN-RENUNCIAS</t>
  </si>
  <si>
    <t>'8020702'</t>
  </si>
  <si>
    <t>AMORTIZACIﾓN-APLICACIﾓN CRﾉDITOS</t>
  </si>
  <si>
    <t>'9'</t>
  </si>
  <si>
    <t>CUENTAS ESPECIALES</t>
  </si>
  <si>
    <t>'902'</t>
  </si>
  <si>
    <t>SUMAS SIN ASIGNACION PRESUPUESTARIA</t>
  </si>
  <si>
    <t>'90202'</t>
  </si>
  <si>
    <t>SUMAS CON DESTINO ESPEC, SIN ASIG,PRESUP</t>
  </si>
  <si>
    <t>TOTAL INGRESOS</t>
  </si>
  <si>
    <t>INVU                                (SIN INCLUIR EL SAP)</t>
  </si>
  <si>
    <t>PROGRAMA No.1 ADMINISTRACIÓN Y APOYO</t>
  </si>
  <si>
    <t>PROGRAMA No.2 URBANISMO</t>
  </si>
  <si>
    <t>PROGRAMA No.3          PROGRAMAS HABITACIONALES</t>
  </si>
  <si>
    <t>PROGRAMA No.4    GESTION DE PROGRAMAS DE FINANCIAMIENTO</t>
  </si>
  <si>
    <t>SUBPROGRAMA NO.1 GESTIÓN DE PRODUCTOS DEL SISTEMA DE AHORRO Y PRÉSTAMO (SAP)</t>
  </si>
  <si>
    <t>SUBPROGRAMA NO.2  GESTIÓN DE PRODUCTOS CON DIVERSAS FUENTES DE FINANCIAMIENTO</t>
  </si>
  <si>
    <t>Código</t>
  </si>
  <si>
    <t>Descripción</t>
  </si>
  <si>
    <t>1.0.0.0.00.00.0.0.000</t>
  </si>
  <si>
    <t>INGRESOS    CORRIENTES</t>
  </si>
  <si>
    <t>1.3.0.0.00.00.0.0.000</t>
  </si>
  <si>
    <t>INGRESOS NO TRIBUTARIOS</t>
  </si>
  <si>
    <t>1.3.1.0.00.00.0.0.000</t>
  </si>
  <si>
    <t>VENTA DE BIENES Y SERVICIOS</t>
  </si>
  <si>
    <t xml:space="preserve"> </t>
  </si>
  <si>
    <t>1.3.1.2.00.00.0.0.000</t>
  </si>
  <si>
    <t>VENTA DE SERVICIOS</t>
  </si>
  <si>
    <t>1.3.1.2.03.01.0.0.000</t>
  </si>
  <si>
    <t xml:space="preserve">Servicios financieros </t>
  </si>
  <si>
    <t>1.3.1.2.04.00.0.0.000</t>
  </si>
  <si>
    <t>1.3.1.2.04.01.0.0.000</t>
  </si>
  <si>
    <r>
      <t xml:space="preserve">Alquiler de edificios e instalaciones  </t>
    </r>
    <r>
      <rPr>
        <b/>
        <sz val="10"/>
        <rFont val="Arial"/>
        <family val="2"/>
      </rPr>
      <t xml:space="preserve"> </t>
    </r>
  </si>
  <si>
    <t>1.3.1.2.09.09.0.0.000</t>
  </si>
  <si>
    <t>Venta de otros servicios</t>
  </si>
  <si>
    <t>1.3.1.2.09.09.1.0.000</t>
  </si>
  <si>
    <t xml:space="preserve">Ingresos INVU </t>
  </si>
  <si>
    <t>1.3.1.2.09.09.3.0.000</t>
  </si>
  <si>
    <t>Ingresos Urbanismo</t>
  </si>
  <si>
    <t>Sistema de Ahorro y Préstamo</t>
  </si>
  <si>
    <t>1.3.1.2.09.09.3.0.002</t>
  </si>
  <si>
    <t>INGRESOS DE LA PROPIEDAD</t>
  </si>
  <si>
    <t>1.3.1.2.09.09.3.0.003</t>
  </si>
  <si>
    <t>RENTA DE PROPIEDADES</t>
  </si>
  <si>
    <t>1.3.2.2.02.00.0.0.000</t>
  </si>
  <si>
    <t xml:space="preserve">Alquiler de terrenos  </t>
  </si>
  <si>
    <t>-</t>
  </si>
  <si>
    <t>1.3.2.3.00.00.0.0.000</t>
  </si>
  <si>
    <t>RENTA DE ACTIVOS FINANCIEROS</t>
  </si>
  <si>
    <t>1.3.2.3.01.00.0.0.000</t>
  </si>
  <si>
    <t>INTERESES SOBRE TITUTLOS VALORES</t>
  </si>
  <si>
    <t>1.3.2.3.01.06.0.0.000</t>
  </si>
  <si>
    <t>Intereses sobre títulos valores de Inst.Pub.Financieras</t>
  </si>
  <si>
    <t>INVU (sin SAP)</t>
  </si>
  <si>
    <t>BID</t>
  </si>
  <si>
    <t>Ahorro y Préstamo</t>
  </si>
  <si>
    <t>1.3.2.3.02.07.0.0.000</t>
  </si>
  <si>
    <t>Intereses y comisiones sobre préstamos al Sector Privado</t>
  </si>
  <si>
    <t xml:space="preserve">  INVU (sin SAP)</t>
  </si>
  <si>
    <t>1.3.2.3.02.08.0.0.000</t>
  </si>
  <si>
    <t>Intereses y comisiones sobre préstamos al Sector Privado SAP</t>
  </si>
  <si>
    <t>1.3.2.3.03.00.0.0.000</t>
  </si>
  <si>
    <t>OTRAS RENTAS DE ACTIVOS FINANCIEROS</t>
  </si>
  <si>
    <t>1.3.2.3.03.01.0.0.000</t>
  </si>
  <si>
    <t>Intereses sobre cuentas corrientes y otros dep. en Bcos Estatales</t>
  </si>
  <si>
    <t>Intereses sobre cuentas corr y otros dep. en Bcos Estatales SAP</t>
  </si>
  <si>
    <t>1.3.9.0.00.00.0.0.000</t>
  </si>
  <si>
    <t>OTROS INGRESOS NO TRIBUTARIOS</t>
  </si>
  <si>
    <t xml:space="preserve">1.3.9.9.00.00.0.0.000 </t>
  </si>
  <si>
    <t xml:space="preserve">Ingresos varios no especificados  </t>
  </si>
  <si>
    <t xml:space="preserve">1.3.9.9.01.00.0.0.000 </t>
  </si>
  <si>
    <t>Ingresos varios no especificados  INVU  (Seguros)</t>
  </si>
  <si>
    <t>1.3.9.9.03.00.0.0.00</t>
  </si>
  <si>
    <t>Ingresos varios no especificados  INVU  (Gastos Formalización aporte Cliente)</t>
  </si>
  <si>
    <t xml:space="preserve">1.3.9.9.02.00.0.0.000 </t>
  </si>
  <si>
    <t xml:space="preserve">Ingresos varios no especificados A Y P  </t>
  </si>
  <si>
    <t>1.4.0.0.00.00.0.0.000</t>
  </si>
  <si>
    <t>TRANSFERENCIAS CORRIENTES</t>
  </si>
  <si>
    <t>1.4.1.0.00.00.0.0.000</t>
  </si>
  <si>
    <t>Transferencias Corrientes del Sector Público</t>
  </si>
  <si>
    <t xml:space="preserve"> 1.4.1.6.00.00.0.0.000</t>
  </si>
  <si>
    <t>Transferencias corrientes de Instituciones públicas Financieras</t>
  </si>
  <si>
    <t>TOTAL INGRESOS DE CAPITAL Y FINANCIAMIENTO</t>
  </si>
  <si>
    <t>2.0.0.0.00.00.0.0.000</t>
  </si>
  <si>
    <t>INGRESOS DE CAPITAL</t>
  </si>
  <si>
    <t>2.1.0.0.00.00.0.0.000</t>
  </si>
  <si>
    <t>VENTA DE ACTIVOS</t>
  </si>
  <si>
    <t>2.1.1.0.00.00.0.0.000</t>
  </si>
  <si>
    <t>VENTA DE ACTIVOS FIJOS</t>
  </si>
  <si>
    <t xml:space="preserve">2.1.1.1.00.00.0.0.000 </t>
  </si>
  <si>
    <t>Venta de terrenos  (y lotes)</t>
  </si>
  <si>
    <t>2.3.0.0.00.00.0.0.000</t>
  </si>
  <si>
    <t>RECUPERACION DE PRESTAMOS</t>
  </si>
  <si>
    <t>2.3.2.0.00.00.0.0.000</t>
  </si>
  <si>
    <t>RECUPERACION DE PRESTAMOS AL SECTOR PRIVADO</t>
  </si>
  <si>
    <t>2.3.2.1.00.00.0.0.000</t>
  </si>
  <si>
    <t>RECUP. DE PRESTAMOS AL SECTOR PRIVADO INVU</t>
  </si>
  <si>
    <t>Prestatarios INVU</t>
  </si>
  <si>
    <t>2.3.2.2.00.00.0.0.000</t>
  </si>
  <si>
    <t>Prestatarios SAP</t>
  </si>
  <si>
    <t>2.4.0.0.00.00.0.0.000</t>
  </si>
  <si>
    <t>2.4.1.0.00.00.0.0.000</t>
  </si>
  <si>
    <t>TRANSFERENCIAS DE CAPITAL DEL SECTOR PÚBLICO</t>
  </si>
  <si>
    <t>2.4.1.6.00.00.0.0.000</t>
  </si>
  <si>
    <t>Transferencias de Capital de Instituciones Públicas financieras</t>
  </si>
  <si>
    <t>2.4.1.3.00.00.0.0.000</t>
  </si>
  <si>
    <t>Transf. De Capital de Instituciones Descentralizadas no Empresariales</t>
  </si>
  <si>
    <t>3.0.0.0.00.00.0.0.000</t>
  </si>
  <si>
    <t>FINANCIAMIENTO</t>
  </si>
  <si>
    <t>3.1.0.0.00.00.0.0.000</t>
  </si>
  <si>
    <t>FINANCIAMIENTO INTERNO</t>
  </si>
  <si>
    <t>3.1.1.0.00.00.0.0.000</t>
  </si>
  <si>
    <t>PRESTAMOS DIRECTOS</t>
  </si>
  <si>
    <t>3.1.1.7.00.00.0.0.000</t>
  </si>
  <si>
    <t>Préstamos directos del Sector Privado</t>
  </si>
  <si>
    <t>Préstamos directos del Sector Privado (SAP)</t>
  </si>
  <si>
    <t>3.3.0.0.00.00.0.0.000</t>
  </si>
  <si>
    <t>RECURSOS DE VIGENCIAS ANTERIORES</t>
  </si>
  <si>
    <t>3.3.1.0.00.00.0.0.000</t>
  </si>
  <si>
    <t>SUPERAVIT LIBRE</t>
  </si>
  <si>
    <t>Superávit libre</t>
  </si>
  <si>
    <t>3.3.2.0.00.00.0.0.000</t>
  </si>
  <si>
    <t>SUPERAVIT ESPECIFICO</t>
  </si>
  <si>
    <t>Superávit BANHVI</t>
  </si>
  <si>
    <t>Superávit Específico Aporte Clientes BFV</t>
  </si>
  <si>
    <t>Superávit Específico FODESAF (Convenio Titulación)</t>
  </si>
  <si>
    <t>Superávit Específico Ley 8785</t>
  </si>
  <si>
    <t>Superávit Específico Ley 9103</t>
  </si>
  <si>
    <t>Superávit Específico  Ley 9344</t>
  </si>
  <si>
    <t>Superávit Específico  Ley 9304 (Talud Alajuelita)</t>
  </si>
  <si>
    <t>Superávit Específico  Ley 8790</t>
  </si>
  <si>
    <t>Superávit Específico Ley 8448</t>
  </si>
  <si>
    <t>MATRIZ DE INDICADORES DEL PLAN OPERATIVO INSTITUCIONAL (POI) 2022</t>
  </si>
  <si>
    <t>MISION: “Facilitamos a las familias el acceso a vivienda digna y somos los líderes nacionales en la gestión integral del territorio, en procura de un mayor bienestar social, ambiental y económico para Costa Rica”
VISIÓN: “Seremos reconocidos como la institución referente en vivienda y urbanismo para Costa Rica, procurando la mejora en la calidad de vida con innovación constante, un marco jurídico pertinente y los recursos idóneos”</t>
  </si>
  <si>
    <t>OBSERVACIONES</t>
  </si>
  <si>
    <t>I</t>
  </si>
  <si>
    <t>II</t>
  </si>
  <si>
    <t>III</t>
  </si>
  <si>
    <t>IV</t>
  </si>
  <si>
    <t>EJE ESTRATÉGICO: GESTIÓN INSTITUCIONAL</t>
  </si>
  <si>
    <t>1, 2, 3, 6, 7, 8, 9, 10 y 11.</t>
  </si>
  <si>
    <t xml:space="preserve">
Producto: 
Servicio de apoyo a la producción de bienes y servicios institucionales.
</t>
  </si>
  <si>
    <t xml:space="preserve">
Gestionar las acciones que contribuyan a la mejora en el control, eficiencia y eficacia institucional</t>
  </si>
  <si>
    <t>1. Porcentaje de avance en proyectos institucionales (mitigar la materialización de riesgos y otros).</t>
  </si>
  <si>
    <t xml:space="preserve">
Avanzar en un 100% en los proyectos.
</t>
  </si>
  <si>
    <t xml:space="preserve">
3.820.369.199,77</t>
  </si>
  <si>
    <t xml:space="preserve">1. Elaborar el cartel de contratación.
2. Realizar la contratación
3. Fiscalizar los productos y/o servicios.
4. Recibir los productos y/o servicios.
</t>
  </si>
  <si>
    <t xml:space="preserve">Los proyectos son los siguientes: 
- Cambio de techos de la Institución.
- Software para presupuesto.
- Seguimiento de planes (PNDIP, POI, PEI). 
- Rediseño de Procesos.
- Estudio de Penetración de la Red de Datos.
- Servicios con respaldos institucionales en la Nube. 
- Software para Evaluación del desempeño del personal.
</t>
  </si>
  <si>
    <t>2. Porcentaje de satisfacción de los clientes con la atención brindada.</t>
  </si>
  <si>
    <t>Alcanzar como mínimo que un 75% de los clientes estén satisfechos con la atención brindada.</t>
  </si>
  <si>
    <t>1. Elaborar la encuesta.
2. Aplicar la encuesta.
3. Tabular y analizar la información.
4. Elaborar informe y propuesta de mejora.</t>
  </si>
  <si>
    <t>Gerencia General
Unidad de Comunicación,  Promoción y Prensa</t>
  </si>
  <si>
    <t>3. Porcentaje de satisfacción de los clientes con los productos ofrecidos.</t>
  </si>
  <si>
    <t>Alcanzar como mínimo que un 80% de los clientes estén satisfechos con los productos ofrecidos.</t>
  </si>
  <si>
    <t>Gerencia General
Unidad de Comunicación y Promoción</t>
  </si>
  <si>
    <t>Se encuentra incluido en el Plan Estratégico Institucional (PEI), como parte de una Línea de Acción, para el cumplimiento de los objetivos estratégicos.</t>
  </si>
  <si>
    <t>4. Monto de recursos recuperados por cobro judicial.</t>
  </si>
  <si>
    <t>Recuperar ¢1.610,0 millones por cobro judicial.</t>
  </si>
  <si>
    <t>1. Dar seguimiento a los casos de cobro judicial (Àrea de Cobros y Asesoría Legal).
2. Aplicar la normativa de  Cobro Judicial Institucional.</t>
  </si>
  <si>
    <t>Dirección Administrativa Financiera
Unidad de Finanzas</t>
  </si>
  <si>
    <t>5. Porcentaje de disminución de la cartera morosa a diciembre 2022.</t>
  </si>
  <si>
    <t xml:space="preserve">
Disminuir en un 1,5% la cartera morosa.</t>
  </si>
  <si>
    <t xml:space="preserve">1. Asignar la cartera de crédito por rangos.    
2. Analizar las operaciones morosas.
3. Gestionar actividades de recuperación. </t>
  </si>
  <si>
    <t>Dirección Administrativa Financiera</t>
  </si>
  <si>
    <t>Para dar cumplimiento a esta meta se necesita actualizar operaciones pendientes y un registro oportuno de la información requerida en el sistema, por parte de los involucrados en el proceso.</t>
  </si>
  <si>
    <t>6. Número de capacitaciones brindadas en el tema de Etica  para todo el personal.</t>
  </si>
  <si>
    <t>Impartir 2 capacitaciones en ética.</t>
  </si>
  <si>
    <t xml:space="preserve">1. Coordinar las capacitaciones con funcionarios de la Procuraduría de la Ética.
2. Apoyar en aspectos de logística (lugar, equipos, conexión, entre otros)
3. Elaborar la documentación (lista de asistencia, reporte de capacitación). </t>
  </si>
  <si>
    <t xml:space="preserve">Talento Humano
Planificación Institucional
</t>
  </si>
  <si>
    <t>Los temas de las capacitaciones son el Derecho de acceso de información y Conflicto de intereses en la función pública.
Las capacitaciones se van a gestionar con la Procuraduría de la Ética.</t>
  </si>
  <si>
    <t>7. Número de proyectos gestionados con participación ciudadana.</t>
  </si>
  <si>
    <t xml:space="preserve">Gestionar 3 proyectos con participación ciudadana.  </t>
  </si>
  <si>
    <t>Gerencia General
Unidad de Comunicación y Promoción
Salud Ocupacional</t>
  </si>
  <si>
    <t xml:space="preserve">Los tres proyectos a gestionar son los siguientes:
1) A un Click.
2) Plan de Gestión Ambiental. 
3) Río María Aguilar.
 </t>
  </si>
  <si>
    <t>EJE ESTRATÉGICO: ORDENAMIENTO TERRITORIAL Y PLANIFICACION URBANA</t>
  </si>
  <si>
    <t>1, 4, 7, 8, 9, 10 y 11.</t>
  </si>
  <si>
    <t>Producto: 
Servicio de formulación, revisión y aprobación de planes reguladores urbanos y costeros. Usuarios: Municipalidades.
Cantidad de hombres: No aplica.             Cantidad de mujeres: No aplica.</t>
  </si>
  <si>
    <t>Avanzar con la elaboración del Plan Nacional de Desarrollo Urbano (PNDU).</t>
  </si>
  <si>
    <t xml:space="preserve">8. Porcentaje de avance en la elaboración del Plan de Ordenamiento Territorial de la Región Brunca. </t>
  </si>
  <si>
    <t>Elaborar el 25% los Plan de Ordenamiento Territorial.</t>
  </si>
  <si>
    <t xml:space="preserve">1. Revisar el Diagnóstico preliminar Brunca.
2. Recopilar la informacion faltante.
3. Contratar algunos consultores.
4. Elaborar el Diagnóstico unificado.
</t>
  </si>
  <si>
    <t>Dirección de Urbanismo y Vivienda y Departamento de  Urbanismo</t>
  </si>
  <si>
    <t>Recibir y revisar los cuadrantes urbanos de las regiones Huetar Caribe, Pacífico Central, Brunca y Central, elaborados por la empresa contratada.</t>
  </si>
  <si>
    <t>9. Número de Cuadrantes Urbanos recibidos y revisados, de las regiones Huetar Caribe, Pacífico Central, Brunca y Central.</t>
  </si>
  <si>
    <t>Revisar 225 cuadrantes urbanos.</t>
  </si>
  <si>
    <t>1. Recibir los cuadrantes urbanos por parte del consultor.
2. Analizar según normativa.
3. Elaborar la documentación respeciva.
4. Gestionar los ajustes (si es del caso).</t>
  </si>
  <si>
    <t xml:space="preserve">Departamento de Urbanismo, Unidad de Criterios Técnicos y Operativos </t>
  </si>
  <si>
    <t>El total de cuadrantes por región es el siguiente:
- Huetar Caribe: 39
- Brunca: 48
- Pacífico Central: 35
- Central: 103 
- Chorotega: 71 (revisados en el año 2021)
- Huetar Norte: 45 (revisados en el año 2021)</t>
  </si>
  <si>
    <t>Revisar y aprobar los Planes Reguladores presentados por las Municipalidades.</t>
  </si>
  <si>
    <t>10. Plazo Promedio en meses para revisión de los Planes Reguladores.</t>
  </si>
  <si>
    <t>Revisar en 3 meses los planes reguladores.</t>
  </si>
  <si>
    <t>1. Recibir los planes reguladores.
2. Analizar según normativa.
3. Elaborar la resolución y comunicar.
4. Aprobar los planes reguladores.</t>
  </si>
  <si>
    <t>Elaborar los Planes Reguladores presentados por las Municipalidades.</t>
  </si>
  <si>
    <t>11. Porcentaje de avance en la elaboración del plan regulador de Guácimo.</t>
  </si>
  <si>
    <t>Elaborar un 50% del plan regulador de Guácimo.</t>
  </si>
  <si>
    <t xml:space="preserve">Guacimo:
1. Contratar a los consultores.
2. Recopilar la información.
3. Elaborar la sintesis de daatos.
4. Elaborar el Diagnóstico por ejes.
</t>
  </si>
  <si>
    <t>Guácimo: La elaboración inicia en el año 2022.</t>
  </si>
  <si>
    <t xml:space="preserve">Brindar acompañamiento tecnico a  todas las municipalidades del país en materia de elaboración de propuestas de planificación territorial (Planes Reguladores) </t>
  </si>
  <si>
    <t>12. Número de acompañamientos en el proceso de elaboración de Planes Reguladores.</t>
  </si>
  <si>
    <t>Dar acompañamiento en la elaboración de 9 planes reguladores.</t>
  </si>
  <si>
    <t>1. Revisar la información recopilada.
2.  Analizar la propuesta de plan regulador, de acuerdo con la normativa.
3.Coordinar las sesiones de trabajo multidisciplinaria, para evacuar consultas.
4. Elaborar el informe sobre la propuesta del Plan Regulador.</t>
  </si>
  <si>
    <t xml:space="preserve">Las municipalidades a las que se le va a brindar acompañamiento son las siguientes:
1) Pérez Zeledón
2) Goicoechea
3) Cartago  
4) El Guarco.
5) Oreamuno
6) Alvarado
7) Pococí
8) Paraíso
9) Matina
</t>
  </si>
  <si>
    <t>Participar en mesas técnicas de proyectos de interés nacional, Planes Reguladores y desarrollo orientado al Transporte y Asentamientos Informales (Política Hábitat).</t>
  </si>
  <si>
    <t>13. Porcentaje de participación en las mesas de coordinación interinstitucional: planes reguladores y desarrollo orientado al transporte (proyecto: Mueve) y Asentamientos Informales (Política Hábitat).</t>
  </si>
  <si>
    <t>Participar en un 100% en la mesas técnicas.</t>
  </si>
  <si>
    <t>1. Recibir la convocatoria.
2. Asistir a las mesas técnicas.
3. Firmar el documento de asistencia (si se requiere).
4. Elaborar la minuta de la reunión.</t>
  </si>
  <si>
    <t xml:space="preserve">Departamento de Urbanismo, Unidad de Criterios Técnicos y Operativos
Dirección de Urbanismo y Vivienda. </t>
  </si>
  <si>
    <t>Certificar los usos urbanos de finca presentados por los usuarios.</t>
  </si>
  <si>
    <t>14. Días de duración  para la emisión de los certificados de condición de uso urbano de finca.</t>
  </si>
  <si>
    <t xml:space="preserve">Emitir los certificados en 15 días dentro de la GAM y en 25 días fuera de la GAM. </t>
  </si>
  <si>
    <t>15 y 25</t>
  </si>
  <si>
    <t>1. Recibir y revisar las solicitudes.
2. Revisar según normativa.
3. Emitir la resolución, que indica si tiene o no condición urbana. 
4. Emitir el certificado.</t>
  </si>
  <si>
    <t xml:space="preserve">Dentro de la GAM 15 días y fuera de la GAM 25 días, de conformidad con el acuerdo adoptado en la Sesión Ordinaria N°6462, Artículo II, Inciso 4), del 27 de agosto del 2020. </t>
  </si>
  <si>
    <t>Producto: 
Servicio de visado de planos Usuarios: Público en general    Cantidad de hombres: no aplica             Cantidad de mujeres: no aplica</t>
  </si>
  <si>
    <t>Revisar los proyectos APC, alineamientos, Plano General de Catastro</t>
  </si>
  <si>
    <t>15. Días de duración  para el trámite de los planos presentados para revisión.</t>
  </si>
  <si>
    <t>Revisar los planos en 15 días hábiles.</t>
  </si>
  <si>
    <t>1. Recibir los planos.
2. Revisar de acuerdo con la normativa.
3. Elaborar las observaciones.
4. Emitir la resolución (aprobado o rechazado).</t>
  </si>
  <si>
    <t>Departamento de Urbanismo, Unidad de Fiscalización</t>
  </si>
  <si>
    <t>El APC (Sistema de Administración de Proyectos de Construcción) es un sistema que funciona mediante el Colegio Federado de Ingenieros y Arquitectos (CFIA).</t>
  </si>
  <si>
    <t xml:space="preserve">Producto: 
Servicio de asesoría a Municipalidades, Instituciones Públicas, Privadas y Público en general. 
Usuarios: Municipalidades, Instituciones Públicas, Privadas y Público en general.    
Cantidad de hombres: no aplica             Cantidad de mujeres: no aplica
</t>
  </si>
  <si>
    <t>Impartir capacitaciones de acuerdo con la Ley de Planificación Urbana, para contribuir a fomentar un conocimiento especializado en la materia.</t>
  </si>
  <si>
    <t>16. Número de capacitaciones brindadas en materia reglamentaria, según las competencias indicadas en la Ley de Planificación Urbana.</t>
  </si>
  <si>
    <t>Impartir 20 capacitaciones sobre la Ley de Planificación Urbana.</t>
  </si>
  <si>
    <t xml:space="preserve">
1. Recibir las solicitudes.
2. Preparar la capacitación.
3. Impartir la capacitación.
4. Dar seguimiento a las recomendaciones.</t>
  </si>
  <si>
    <t xml:space="preserve">Departamento de Urbanismo, Unidad de Asesoría y Capacitación </t>
  </si>
  <si>
    <t>Se impartirán los siguientes Módulos de Capacitación: 
Módulo 01. Ley de Planificación Urbana
Módulo 02. Reglamento de Construcciones
Módulo 03. Reglamento de Fraccionamiento y Urbanizaciones 
Módulo 04.  Reglamento de Renovación Urbana 
Módulo 05. Manual de Planes Reguladores como Instrumento de Ordenamiento Territorial 
Módulo 06. Régimen de Propiedad en Condominio
Módulo 07. Alineamientos de las Áreas de Protección según la Ley Forestal N° 7575.</t>
  </si>
  <si>
    <t xml:space="preserve">Elaborar Guías relacionadas con temas afines a la Ley de Planificación Urbana y los Reglamentos de Desarrollo Urbano de Alcance Nacional, para contribuir a fomentar el conocimiento especializado en urbanismo. </t>
  </si>
  <si>
    <t xml:space="preserve">17. Número de guias elaboradas  con temas afines a la Ley de Planificación Urbana y a los Reglamentos de Desarrollo Urbano. </t>
  </si>
  <si>
    <t xml:space="preserve">Elaborar 2 guias afines a la Ley de Planificación Urbana y a los  los Reglamentos de Desarrollo Urbano.
</t>
  </si>
  <si>
    <t xml:space="preserve">
1. Planificar el proceso para la elaboración de las guías. 
2. Elaborar las guías.
</t>
  </si>
  <si>
    <t>Los dos guías a elaborar son las siguientes:
1) Guía para la disposición de contenidos de los  Reglamentos de Desarrollo Urbano en los Planes Reguladores. 
2) Guía Gráfica de Restricciones Urbanísiticas contenidas en el Reglamento de Cosntrucciones.</t>
  </si>
  <si>
    <t>Atender consultas y brindar asesoría personalizada al público en general que requiera recomendaciones técnicas para solucionar problemas específicos.</t>
  </si>
  <si>
    <t xml:space="preserve">18. Porcentaje de consultas y asesorías recibidas, atendidas y con respuesta en materia reglamentaria, según las competencias indicadas en la Ley de Planificación Urbana.
</t>
  </si>
  <si>
    <t>Recibir, atender y dar respuesta al 100% de las consultas y asesorías.</t>
  </si>
  <si>
    <t>1. Recibir las solicitudes.
2. Analizar las solicitudes.
3. Revisar y aprobar la respuesta.
3. Redactar la respuesta y remitir al solicitante.</t>
  </si>
  <si>
    <t>Considera las consultas atendidas en la Unidad Asesoría y Capacitación y en la Unidad Criterios Técnicos y Operativos de Ordenamiento Territorial.</t>
  </si>
  <si>
    <t xml:space="preserve">EJE ESTRATÉGICO: SOLUCIONES DE VIVIENDA   </t>
  </si>
  <si>
    <t>1, 2, 3, 4, 5, 7, 8, 9, 10 y 11.</t>
  </si>
  <si>
    <t xml:space="preserve">
Producto: 
Programas habitacionales desarrollados y subsidios.
Usuarios: Familias de Interés Social y Clase Media. 
Cantidad de hombres: 50%
Cantidad de mujeres: 
50%</t>
  </si>
  <si>
    <t>Obtener un estudio técnico del proyecto Finca Boschini.</t>
  </si>
  <si>
    <t>19. Número de estudios técnicos elaborados en Finca Boschini.</t>
  </si>
  <si>
    <t xml:space="preserve">Elaborar un estudio técnico en Finca Boschini.
</t>
  </si>
  <si>
    <t>6.190.192.837,50</t>
  </si>
  <si>
    <t>1. Recibir los planos constructivos del proyecto de la Asociación de vivienda.
2. Contratar los servicios de ingeniería para la evaluación (estudio técnico) de la propuesta del proyecto Estabilización del Talud y vivienda. 
3. Evaluar la propuesta del proyecto.
4. Obtener el Informe de evaluación.</t>
  </si>
  <si>
    <t xml:space="preserve">Departamento de Programas Habitacionales, Unidad de
Proyectos
Habitacionales
</t>
  </si>
  <si>
    <t xml:space="preserve"> Este proyecto se financia con recursos de la Ley 9304, con presupuesto de ¢65,0 millones.</t>
  </si>
  <si>
    <t xml:space="preserve">Inscribir en el banco de Proyectos de MIDEPLAN los proyectos Acosta Activa, Corina Rodríguez y Urbanismo Táctico de la provincia de Limón. </t>
  </si>
  <si>
    <t xml:space="preserve">20. Número de proyectos inscritos en el banco de Proyectos de MIDEPLAN: Acosta Activa, Corina Rodríguez y Urbanismo Táctico de la provincia de Limón. 
</t>
  </si>
  <si>
    <t xml:space="preserve">Obtener la inscripción de 3 proyectos.
</t>
  </si>
  <si>
    <t xml:space="preserve">1. Elaborar los perfiles. 
2. Solicitar aprobaciones respectivas.
3. Inscribir ante el MIDEPLAN
4. Obtener la aprobación (código) de los proyectos en el Banco de Proyectos de Inversión Pública (BPIP). </t>
  </si>
  <si>
    <t>Departamento de Programas Habitacionales, Unidad de
Proyectos
Habitacionales
Dirección de Urbanismo y Vivienda.</t>
  </si>
  <si>
    <t xml:space="preserve">Formalizar 108 soluciones de vivienda de los proyectos Dragones, Los Robles, Juan Rafael Mora, Hojancha y Premio Nobel. </t>
  </si>
  <si>
    <t xml:space="preserve">21. Número de soluciones de vivienda formalizadas de los proyectos Dragones, Los Robles, Juan Rafael Mora, Hojancha y Premio Nobel. 
</t>
  </si>
  <si>
    <t>Formalizar 108 soluciones de vivienda.</t>
  </si>
  <si>
    <t>1. Completar el expediente y remitir al BANHVI.
2. Obtener del BANHVI la aprobación del expediente y la transferencia de recursos.
3. Gestionar la facturación de las soluciones.
4. Gestionar el pago respectivo.
5. Formalizar las soluciones de vivienda.</t>
  </si>
  <si>
    <t>Departamento de Programas Habitacionales, Unidad de
Proyectos
Habitacionales</t>
  </si>
  <si>
    <t>En el proyecto Premio Nobel se presupuesto un reajuste por obras por un monto de ¢40,0 millones, con recursos Superávit libre.</t>
  </si>
  <si>
    <t xml:space="preserve">Liquidar los gastos de formalización de los proyectos :Verolis, La Radial II y Juan Rafael Mora. </t>
  </si>
  <si>
    <t xml:space="preserve">22. Número de casos con gastos de formalización liquidados, de los proyectos Verolis, La Radial II y Juan Rafael Mora. 
</t>
  </si>
  <si>
    <t>Liquidar los gastos de formalización de 27 casos.</t>
  </si>
  <si>
    <t>1. Identificar los servicios (honorarios de abogados, notarios, ingeniería) pendientes de pago.
2. Solicitar ante el BANHVI la transferencia de recursos.
3. Obtener la transferencia de recursos del BANHVI.
4. Gestionar el pago respectivo.
5. Realizar la liquidación en el sistema BANHVI.</t>
  </si>
  <si>
    <t xml:space="preserve">Los gastos de formalización se refieren a los aprobados por el BANHVI. </t>
  </si>
  <si>
    <t xml:space="preserve">Diseñar e iniciar la  construcción de las Obras del Bono Colectivo Acosta Activa y Corina Rodríguez.
</t>
  </si>
  <si>
    <t>23. Porcentaje de avance en la etapa de ejecución de las obras de infraestructura de los Bonos Colectivos: Acosta Activa y Corina Rodríguez.</t>
  </si>
  <si>
    <t>Ejecutar el 50% de las obras de infraestructura.</t>
  </si>
  <si>
    <t>1. Elaborar los planos finales.
2. Gestionar la aprobación de los planos ante el CFIA.
3. Iniciar con la construccón de las obras de los bonos colectivos.</t>
  </si>
  <si>
    <t xml:space="preserve">Los recursos aproximados son: ¢749,1 millones para Acosta Activa y ¢910,6 millones para Corina Rodríguez. El giro de éstos recursos los realiza el BANHVI a los desarrolladores directamente, previa fiscalización y autorización del INVU. 
Acosta Activa y Corina Rodríguez, se encuentran en proceso de inscripción ante el Banco de Proyectos de Inversión Pública de MIDEPLAN.
Se parte del supuesto que el contrato de las empresas constructoras queda refrendado por la Contraloría General de la república (CGR), a diciembre 2021.
Ubicación: 
Acosta Activa: San Ignacio de Acosta, San Jose.
Corina Rodríguez: Alajuelita, San Jose. </t>
  </si>
  <si>
    <t xml:space="preserve">Licitar las obras del Bono Comunal San Juan III Etapa.
</t>
  </si>
  <si>
    <t>24. Porcentaje de avance en la licitación para el desarrollo de la obra urbanística del proyecto San Juan III Etapa.</t>
  </si>
  <si>
    <t xml:space="preserve">Avanzar el 100% en la  licitación  para el desarrollo de las obras.
</t>
  </si>
  <si>
    <t>1. Elaborar el cartel de licitación.
2. Recibir del BANHVI el aval del cartel.
3. Aprobación de la Comisión de Licitaciones.
4. Publicar el cartel en el SICOP. 
5. Recibir y analizar las ofertas. 
6.Adjudicar (aval previo BANHVI) la contratación. 
7. Gestionar el refrendo ante la CGR.</t>
  </si>
  <si>
    <t>Departamento de Programas Habitacionales, Unidad de
Proyectos
Habitacionales.</t>
  </si>
  <si>
    <t>La fuente de recursos es recursos propios, con un presupuesto por ¢20,0 millones.
Ubicación; San José, Pavas.</t>
  </si>
  <si>
    <t>Comprar un terreno para el desarrollo de proyectos institucionales.</t>
  </si>
  <si>
    <t xml:space="preserve">25. Monto en millones de colones de  los recursos invertidos en la compra de terrenos para Garabito.
 </t>
  </si>
  <si>
    <t>Invertir un total de ¢680,0 millones.</t>
  </si>
  <si>
    <t>1. Obtener el criterio legal y el visto bueno por parte de la administración superior.
2. Remitir la solicitud de compra a la Contraloría General de la República (CGR).
3. Gestionar el proceso de compra y traspaso.</t>
  </si>
  <si>
    <t>Departamento de Programas Habitacionales, Unidad Fondo de Inversión en Bienes Inmuebles</t>
  </si>
  <si>
    <t>Los recursos provienen de la Ley 8785, con un presupuesto de ¢680,0 millones. 
El terreno se ubica en Puntarenas, en el cantón de Garabito.</t>
  </si>
  <si>
    <t>Actualizar las propiedades de la Institución.</t>
  </si>
  <si>
    <t xml:space="preserve">26. Número de propiedades depuradas del inventario de terrenos de la Institución.
</t>
  </si>
  <si>
    <t>Depurar 2040 terrenos del inventario Institucional.</t>
  </si>
  <si>
    <t>1. Identificar inmuebles.
2. Revisar el listado de terrenos contra la información catastral y registral del Registro Nacional.
3. Depurar cuando se requiera, la información sobre clasificación, condición de la propiedad, área, número de finca, gravámenes, avalúos. 
4. Actualizar los listados de terrenos inscritos a nombre del INVU en el inventario y en el Módulo de Terrenos, producto del proceso de titulación.</t>
  </si>
  <si>
    <t>Departamento de Programas Habitacionales, Unidad Fondo de Inversión en Bienes Inmuebles.</t>
  </si>
  <si>
    <t>La cantidad total de propiedades por depurar actualmente es de 10115, los cuales están clasificados como reservas, adjudicaciones, titulación por venta y decreto, y áreas públicas.
Se debe dar cumplimiento a las disposiciones de la Contraloría General de la Republica en su informe N° DFOE-AE-IF-00005-2018.
Depurar: Corresponde a una labor de carácter técnica-administrativa que implica la revisión registral y catastral de cada una de las fincas, eliminando datos inconsistentes producto de manipulación incorrecta, información antigua o desactualizada, registros duplicados, así como la exclusión de fincas cerradas y tituladas dentro del inventario de bienes inmuebles del INVU.</t>
  </si>
  <si>
    <t>Realizar la  venta de inmuebles.</t>
  </si>
  <si>
    <t xml:space="preserve">27. Monto de ingresos generados por propiedades vendidas.
</t>
  </si>
  <si>
    <t>Vender un total de ¢216,0 millones.</t>
  </si>
  <si>
    <t>1. Identificar los terrenos.
2. Realizar el avalúo.
3. Preparar el informe y remitir listado de inmuebles a Junta Directiva (JD) para su aprobación.
4. Publicar la apertura del concurso.
5. Evaluar las ofertas recibidas y elaborar el informe.
6. Recibir el visto bueno de JD para adjudicar los bienes.
7. Recibir el pago.
8. Formalizar la escritura de traspaso.</t>
  </si>
  <si>
    <t>Se espera vender un total de 45 lotes, de los cuales 35 lotes corresponden a Titulación y los otros 10 lotes, por medio de Policitación.</t>
  </si>
  <si>
    <t>Tramitar casos de lotes  por decreto, venta de saldos de proyectos, adjudicaciones y traspaso de áreas públicas.</t>
  </si>
  <si>
    <t>28. Número de predios regularizados a nivel nacional.</t>
  </si>
  <si>
    <t xml:space="preserve">Titular 160 propiedades.
</t>
  </si>
  <si>
    <t>1. Recibir la solicitud.
2. Asignar el profesional a cargo.
3. Conformar el expediente.
4. Realizar la visita de inspeccion.
5. Realizar la análisis técnico y administrativo (avalúo, estudio social, cumplimiento de requisitos).
6. Emitir acuerdo de titulación.
7. Proceso de notariado.
8. Formalizar la escritura de traspaso.</t>
  </si>
  <si>
    <t>El financiamiento es con recursos propios.
Los lotes a titular corresponden a saldos de proyectos los cuales son ocupados por familias interesadas en formalizar su situación patrimonial.
Se encuentra incluido en el PNDIP.
Se encuentra incluido en el Plan Estratégico Institucional (PEI), como parte de una Línea de Acción, para el cumplimiento de los objetivos estratégicos.</t>
  </si>
  <si>
    <t>Otorgar subsidios (FODESAF) a familias de pobreza y pobreza extrema, para la titulación del lote en los proyectos La Colina y El Bambú en Limón.</t>
  </si>
  <si>
    <t xml:space="preserve">29. Monto en millones de colones ejecutados para subsidio FODESAF, otorgados para la titulación del lote.
</t>
  </si>
  <si>
    <t xml:space="preserve">Ejecutar ¢210,0 millones de colones con subsidio FODESAF.
</t>
  </si>
  <si>
    <t>1. Conformar el expediente.
2. Verificar el cumplimiento de requisitos.
3, Realizar el estudio socioeconómico.
4. Inspeccionar y valorar el inmueble.
5. Realizar el análisis administrativo para la aplicación del subsidio.
6. Emitir el acuerdo de titulación.
7. Gestionar el proceso de notariado.
8. Formalizar la escritura de traspaso.</t>
  </si>
  <si>
    <t>El financiamiento proviene de la Dirección de Desarrollo Social y Asignaciones Familiares (DESAF), según oficio MTSS-DMT-OF-1227-2019, del 27 de agosto del 2019.</t>
  </si>
  <si>
    <t>Otorgar subsidios para resolver el problema habitacional en los estratos de población de interés social.</t>
  </si>
  <si>
    <t xml:space="preserve">30. Monto en millones de colones de las solicitudes de bono familiar de vivienda postuladas ante el BANHVI.  </t>
  </si>
  <si>
    <t xml:space="preserve">Postular 2.725,2 millones ante el BANHVI.
</t>
  </si>
  <si>
    <t>1. Recibir las solicitudes de bono.
2. Verificar el cumplimiento de requisitos. 
3. Conformar los expedientes.
4. Analizar las solicitudes de bono.
5. Aprobar la solicitud.
6. Postular los casos ante el BANHVI.</t>
  </si>
  <si>
    <t>Departamento de Programas Habitacionales, Unidad Mecanismos de Financiamiento</t>
  </si>
  <si>
    <t xml:space="preserve">Bono Artículo 59: ¢2 175,84 millones.
Bono Ordinario: ¢549,36 millones.
Se encuentra incluido en el Plan Estratégico Institucional (PEI), como parte de una Línea de Acción, para el cumplimiento de los objetivos estratégicos.
</t>
  </si>
  <si>
    <t xml:space="preserve">31. Plazo promedio en meses para tramitar las solicitudes de bono familiar de vivienda, a partir de la etapa de análisis  hasta su postulación.   
 </t>
  </si>
  <si>
    <t xml:space="preserve">Tramitar en 1,5 meses las solicitudes de bono. </t>
  </si>
  <si>
    <t>1,5 meses</t>
  </si>
  <si>
    <t>1. Analizar las solicitudes de bono.
2. Aprobar la solicitud.
3. Postular los casos ante el BANHVI.</t>
  </si>
  <si>
    <t>El trámite se mide desde la etapa de análisis porque a la fecha se cuenta con un inventario de expedientes.</t>
  </si>
  <si>
    <t>EJE ESTRATÉGICO: MECANISMOS DE FINANCIAMIENTO DE VIVIENDA</t>
  </si>
  <si>
    <t>1, 3, 4, 7, 8, 9, 10 y 11</t>
  </si>
  <si>
    <t xml:space="preserve">
Producto: 
Créditos aprobados.
Usuarios: Suscriptores de contratos de Ahorro y  Préstamo, Familias de Clase Media. 
Cantidad de hombres: 50%
Cantidad de mujeres: 50%
</t>
  </si>
  <si>
    <t xml:space="preserve">
Otorgar créditos para resolver el problema habitacional en los estratos de población de interés social y clase media.</t>
  </si>
  <si>
    <t xml:space="preserve">32. Monto en millones de colones de los contratos   vendidos en el Sistema de Ahorro y Préstamo (SAP).  </t>
  </si>
  <si>
    <t>Vender ¢80.000 millones en contratos del SAP.</t>
  </si>
  <si>
    <t xml:space="preserve">
38.143.003.715,91</t>
  </si>
  <si>
    <t>1. Recibir las solicitudes.
2. Tramitar las solicitudes.
3. Formalizar la venta.</t>
  </si>
  <si>
    <t xml:space="preserve">
Gestión de Programas de Financiamiento</t>
  </si>
  <si>
    <t>Se estima vender un total de 5.559 contratos, que corresponden a ese monto de ¢80.000 millones.</t>
  </si>
  <si>
    <t>33. Porcentaje de renuncias de los contratos vendidos del Sistema de Ahorro y Préstamo (SAP) en el año 2022.</t>
  </si>
  <si>
    <t>Mantener en un 3% las renuncias de los contratos.</t>
  </si>
  <si>
    <t>1. Tabular las renuncias en forma mensual.
2. Analizar la información.
3. Elaborar el informe.
4. Plantear acciones de mejora (si es del caso).</t>
  </si>
  <si>
    <t>Se mide através de las cuotas ingresadas.</t>
  </si>
  <si>
    <t xml:space="preserve">34. Monto en millones de colones de las solicitudes aprobadas en créditos de ahorro y préstamo. </t>
  </si>
  <si>
    <t>Aprobar ¢18.225 millones en créditos del SAP.</t>
  </si>
  <si>
    <t>1. Recibir las solicitudes de financiamiento.
2. Conformar los expedientes.
3. Analizar el crédito.
4. Aprobar el crédito.</t>
  </si>
  <si>
    <t>Se estima aprobar un total de 633 créditos, que corresponde ese monto de ¢18.225 millones.  
Se encuentra incluido en el PNDIP.
Se encuentra incluido en el Plan Estratégico Institucional (PEI), como parte de una Línea de Acción, para el cumplimiento de los objetivos estratégicos.</t>
  </si>
  <si>
    <t>35. Plazo promedio (días hábiles) para el trámite de los créditos del Sistema de Ahorro y Préstamo (SAP).</t>
  </si>
  <si>
    <t>Tramitar en 25 días hábiles los créditos del SAP.</t>
  </si>
  <si>
    <t>1. Conformar una fuerza de tarea para el seguimiento a expedientes y seguimiento de analistas.
2. Revisar los expedientes.</t>
  </si>
  <si>
    <t xml:space="preserve">36. Monto en millones de colones de las solicitudes aprobadas en créditos de clase media (CredINVU).    </t>
  </si>
  <si>
    <t>Aprobar ¢2.475 millones en créditos de Clase Media.</t>
  </si>
  <si>
    <t>Se estima aprobar un total de 56 créditos (CredINVU), que corresponde ese monto.  
Se encuentra incluido en el PNDIP.
Se encuentra incluido en el Plan Estratégico Institucional (PEI), como parte de una Línea de Acción, para el cumplimiento de los objetivos estratégicos.</t>
  </si>
  <si>
    <t>OBJETIVOS ESTRATÉGICOS /
PRODUCTO</t>
  </si>
  <si>
    <t>OBJETIVOS ESPECÍFICOS</t>
  </si>
  <si>
    <t>INDICADOR</t>
  </si>
  <si>
    <t>META</t>
  </si>
  <si>
    <t>PROGRAMACIÓN
CRONOGRAMA POR TRIMESTRE</t>
  </si>
  <si>
    <t>MONTO POR PROGRAMA
(MILLONES DE COLONES)</t>
  </si>
  <si>
    <t>ACTIVIDADES</t>
  </si>
  <si>
    <t>RESPONSABLE</t>
  </si>
  <si>
    <r>
      <t xml:space="preserve">
</t>
    </r>
    <r>
      <rPr>
        <b/>
        <sz val="10"/>
        <rFont val="Arial"/>
        <family val="2"/>
      </rPr>
      <t>1.002.297.661,25</t>
    </r>
  </si>
  <si>
    <t>POLITICAS</t>
  </si>
  <si>
    <t>PRESUPUESTO INICIAL 2022
INGRESOS
(MONTO EN COLONES)</t>
  </si>
  <si>
    <t>CODIGO</t>
  </si>
  <si>
    <t>DESCRIPCIÓN</t>
  </si>
  <si>
    <t>PRESUPUESTO INICIAL 2022
EGRESOS
(MONTO EN COLONES)</t>
  </si>
  <si>
    <t>TOTAL 
GENERAL</t>
  </si>
  <si>
    <t>PROGRAMA N°1
ADMINISTRACIÓN Y
APOYO</t>
  </si>
  <si>
    <t>SECRETARIA DE JUNTA
DIRECTIVA</t>
  </si>
  <si>
    <t>AUDITORIA</t>
  </si>
  <si>
    <t xml:space="preserve">
PRESIDENCIA
EJECUTIVA</t>
  </si>
  <si>
    <t>GERENCIA
GENERAL</t>
  </si>
  <si>
    <t>SALUD OCUPACIONAL</t>
  </si>
  <si>
    <t>TECNOLOGÍAS DE INFORMACIÓN</t>
  </si>
  <si>
    <t>SUG GERENCIA GENERAL</t>
  </si>
  <si>
    <t>CONTRALORIA DE SERVICIOS</t>
  </si>
  <si>
    <t xml:space="preserve">PLANIFICACIÓN
</t>
  </si>
  <si>
    <t>ASESORÍA
   LEGAL</t>
  </si>
  <si>
    <t>JEFATURA DAF</t>
  </si>
  <si>
    <t>ADMINISTRACIÓN</t>
  </si>
  <si>
    <t>TALENTO HUMANO</t>
  </si>
  <si>
    <t>ADQUISICIONES Y CONTRATACIONES</t>
  </si>
  <si>
    <t>JEFATURA DE FINANZAS</t>
  </si>
  <si>
    <t>CONTABILIDAD</t>
  </si>
  <si>
    <t>COBROS</t>
  </si>
  <si>
    <t>TESORERIA</t>
  </si>
  <si>
    <t>ARCHIVO CENTRAL</t>
  </si>
  <si>
    <t>COMUNICACIÓN Y PROMOCIÓN</t>
  </si>
  <si>
    <t>PROGRAMA N°2
URBANISMO</t>
  </si>
  <si>
    <t>JEFATURA URBANISMO Y VIVIENDA</t>
  </si>
  <si>
    <t>JEFATURA URBANISMO</t>
  </si>
  <si>
    <t>FISCALIZACIÓN</t>
  </si>
  <si>
    <t>CRIETERIOS TÉCNICOS Y OPERATIVOS DE ORDENAMIENTO TERRITORIAL</t>
  </si>
  <si>
    <t>ASESORÍA Y CAPACITACIÓN</t>
  </si>
  <si>
    <t>PROGRAMA N°3
PROGRAMAS HABITACIONALES</t>
  </si>
  <si>
    <t>JEFATURA PROGRAMAS HABITACIONALES</t>
  </si>
  <si>
    <t>PROYECTOS HABITACIONALES</t>
  </si>
  <si>
    <t>MECANISMOS DE FINANCIAMIENTO</t>
  </si>
  <si>
    <t>FONDO DE INVERSIÓN EN BIENES INMUEBLES</t>
  </si>
  <si>
    <t>PROGRAMA Nª 4
GESTIÓN DE PROGRAMAS DE FINANCIAMIENTO</t>
  </si>
  <si>
    <t>SUBPROGRAMA 1-GESTIÓN DE PRODUCTOS DEL SISTEMA DE AHORRO Y PRÉSTAMO</t>
  </si>
  <si>
    <t>SUBPROGRAMA 2-GESTIÓN DE PRODUCTOS CON DIVERSAS FUENTES DE INGRESOS</t>
  </si>
  <si>
    <t xml:space="preserve">Fuente: Planificación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</si>
</sst>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00_);_(* \(#,##0.00\);_(* &quot;-&quot;??_);_(@_)"/>
    <numFmt numFmtId="165" formatCode="0.0%"/>
    <numFmt numFmtId="166" formatCode="#,##0.0"/>
    <numFmt numFmtId="167" formatCode="0.0"/>
    <numFmt numFmtId="168" formatCode="#,##0.0;[Red]\-#,##0.0"/>
  </numFmts>
  <fonts count="20" x14ac:knownFonts="1">
    <font>
      <sz val="11"/>
      <color theme="1"/>
      <name val="Aptos Narrow"/>
      <family val="2"/>
      <scheme val="minor"/>
    </font>
    <font>
      <sz val="11"/>
      <color theme="1"/>
      <name val="Aptos Narrow"/>
      <family val="2"/>
      <scheme val="minor"/>
    </font>
    <font>
      <b/>
      <sz val="10"/>
      <color theme="1"/>
      <name val="Arial"/>
      <family val="2"/>
    </font>
    <font>
      <sz val="10"/>
      <color theme="1"/>
      <name val="Arial"/>
      <family val="2"/>
    </font>
    <font>
      <b/>
      <sz val="9"/>
      <color indexed="81"/>
      <name val="Tahoma"/>
      <family val="2"/>
    </font>
    <font>
      <sz val="9"/>
      <color indexed="81"/>
      <name val="Tahoma"/>
      <family val="2"/>
    </font>
    <font>
      <sz val="10"/>
      <name val="Times New Roman"/>
      <family val="1"/>
    </font>
    <font>
      <sz val="10"/>
      <name val="Arial"/>
      <family val="2"/>
    </font>
    <font>
      <b/>
      <sz val="10"/>
      <name val="Arial"/>
      <family val="2"/>
    </font>
    <font>
      <b/>
      <u/>
      <sz val="10"/>
      <name val="Arial"/>
      <family val="2"/>
    </font>
    <font>
      <b/>
      <sz val="8"/>
      <color indexed="81"/>
      <name val="Tahoma"/>
      <family val="2"/>
    </font>
    <font>
      <sz val="8"/>
      <color indexed="81"/>
      <name val="Tahoma"/>
      <family val="2"/>
    </font>
    <font>
      <b/>
      <sz val="11"/>
      <color indexed="81"/>
      <name val="Tahoma"/>
      <family val="2"/>
    </font>
    <font>
      <b/>
      <sz val="10"/>
      <color theme="0"/>
      <name val="Arial"/>
      <family val="2"/>
    </font>
    <font>
      <b/>
      <sz val="12"/>
      <name val="Arial"/>
      <family val="2"/>
    </font>
    <font>
      <sz val="10"/>
      <color theme="0"/>
      <name val="Arial"/>
      <family val="2"/>
    </font>
    <font>
      <sz val="10"/>
      <name val="Aptos Narrow"/>
      <family val="2"/>
      <scheme val="minor"/>
    </font>
    <font>
      <b/>
      <sz val="10"/>
      <color rgb="FFFF0000"/>
      <name val="Arial"/>
      <family val="2"/>
    </font>
    <font>
      <u/>
      <sz val="10"/>
      <color theme="1"/>
      <name val="Aptos Narrow"/>
      <family val="2"/>
      <scheme val="minor"/>
    </font>
    <font>
      <sz val="10"/>
      <name val="Courier"/>
      <family val="3"/>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rgb="FF0070C0"/>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thin">
        <color auto="1"/>
      </left>
      <right/>
      <top style="thin">
        <color auto="1"/>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6" fillId="0" borderId="0"/>
    <xf numFmtId="37" fontId="19" fillId="0" borderId="0" applyBorder="0"/>
  </cellStyleXfs>
  <cellXfs count="248">
    <xf numFmtId="0" fontId="0" fillId="0" borderId="0" xfId="0"/>
    <xf numFmtId="0" fontId="3" fillId="2" borderId="0" xfId="0" applyFont="1" applyFill="1" applyBorder="1" applyAlignment="1">
      <alignment horizontal="center"/>
    </xf>
    <xf numFmtId="0" fontId="2" fillId="2" borderId="0" xfId="0" applyFont="1" applyFill="1" applyAlignment="1">
      <alignment horizontal="center" vertical="center" wrapText="1"/>
    </xf>
    <xf numFmtId="0" fontId="3" fillId="2" borderId="0" xfId="0" applyFont="1" applyFill="1" applyAlignment="1">
      <alignment horizontal="center"/>
    </xf>
    <xf numFmtId="0" fontId="2" fillId="2" borderId="5" xfId="0" applyFont="1" applyFill="1" applyBorder="1" applyAlignment="1">
      <alignment horizontal="center" vertical="center" wrapText="1"/>
    </xf>
    <xf numFmtId="4" fontId="2" fillId="2" borderId="1" xfId="0" applyNumberFormat="1" applyFont="1" applyFill="1" applyBorder="1" applyAlignment="1">
      <alignment horizontal="center" wrapText="1"/>
    </xf>
    <xf numFmtId="0" fontId="2" fillId="2" borderId="0" xfId="0" applyFont="1" applyFill="1" applyAlignment="1">
      <alignment horizontal="center" wrapText="1"/>
    </xf>
    <xf numFmtId="0" fontId="3" fillId="2" borderId="2" xfId="0" applyFont="1" applyFill="1" applyBorder="1"/>
    <xf numFmtId="4" fontId="3" fillId="2" borderId="2" xfId="0" applyNumberFormat="1" applyFont="1" applyFill="1" applyBorder="1"/>
    <xf numFmtId="4" fontId="3" fillId="2" borderId="3" xfId="0" applyNumberFormat="1" applyFont="1" applyFill="1" applyBorder="1"/>
    <xf numFmtId="0" fontId="3" fillId="2" borderId="0" xfId="0" applyFont="1" applyFill="1"/>
    <xf numFmtId="0" fontId="3" fillId="2" borderId="3" xfId="0" applyFont="1" applyFill="1" applyBorder="1"/>
    <xf numFmtId="0" fontId="2" fillId="2" borderId="3" xfId="0" applyFont="1" applyFill="1" applyBorder="1"/>
    <xf numFmtId="4" fontId="2" fillId="2" borderId="3" xfId="0" applyNumberFormat="1" applyFont="1" applyFill="1" applyBorder="1"/>
    <xf numFmtId="4" fontId="3" fillId="2" borderId="0" xfId="0" applyNumberFormat="1" applyFont="1" applyFill="1"/>
    <xf numFmtId="0" fontId="2" fillId="2" borderId="0" xfId="0" applyFont="1" applyFill="1"/>
    <xf numFmtId="0" fontId="3" fillId="2" borderId="3" xfId="0" applyFont="1" applyFill="1" applyBorder="1" applyAlignment="1">
      <alignment horizontal="left"/>
    </xf>
    <xf numFmtId="0" fontId="3" fillId="2" borderId="4" xfId="0" applyFont="1" applyFill="1" applyBorder="1"/>
    <xf numFmtId="4" fontId="3" fillId="2" borderId="4" xfId="0" applyNumberFormat="1" applyFont="1" applyFill="1" applyBorder="1"/>
    <xf numFmtId="0" fontId="8" fillId="2" borderId="0" xfId="4" applyFont="1" applyFill="1" applyAlignment="1">
      <alignment horizontal="center" vertical="center" wrapText="1"/>
    </xf>
    <xf numFmtId="0" fontId="8" fillId="2" borderId="0" xfId="4" applyFont="1" applyFill="1" applyAlignment="1">
      <alignment horizontal="center" vertical="center"/>
    </xf>
    <xf numFmtId="0" fontId="7" fillId="2" borderId="0" xfId="4" applyFont="1" applyFill="1"/>
    <xf numFmtId="0" fontId="8" fillId="2" borderId="5" xfId="4" applyFont="1" applyFill="1" applyBorder="1" applyAlignment="1">
      <alignment horizontal="center" vertical="center"/>
    </xf>
    <xf numFmtId="0" fontId="8" fillId="2" borderId="7" xfId="0" applyFont="1" applyFill="1" applyBorder="1" applyAlignment="1">
      <alignment horizontal="center" wrapText="1"/>
    </xf>
    <xf numFmtId="0" fontId="8" fillId="2" borderId="8" xfId="4" applyFont="1" applyFill="1" applyBorder="1" applyAlignment="1">
      <alignment horizontal="center" vertical="center" wrapText="1"/>
    </xf>
    <xf numFmtId="0" fontId="8" fillId="2" borderId="2" xfId="4" applyFont="1" applyFill="1" applyBorder="1" applyAlignment="1">
      <alignment horizontal="center" vertical="center" wrapText="1"/>
    </xf>
    <xf numFmtId="9" fontId="8" fillId="2" borderId="2" xfId="4" applyNumberFormat="1" applyFont="1" applyFill="1" applyBorder="1" applyAlignment="1">
      <alignment horizontal="center"/>
    </xf>
    <xf numFmtId="9" fontId="8" fillId="2" borderId="9" xfId="3" applyFont="1" applyFill="1" applyBorder="1" applyAlignment="1">
      <alignment horizontal="center"/>
    </xf>
    <xf numFmtId="9" fontId="8" fillId="2" borderId="10" xfId="3" applyFont="1" applyFill="1" applyBorder="1" applyAlignment="1">
      <alignment horizontal="center"/>
    </xf>
    <xf numFmtId="9" fontId="8" fillId="2" borderId="11" xfId="3" applyFont="1" applyFill="1" applyBorder="1" applyAlignment="1">
      <alignment horizontal="center"/>
    </xf>
    <xf numFmtId="9" fontId="8" fillId="2" borderId="2" xfId="3" applyFont="1" applyFill="1" applyBorder="1" applyAlignment="1">
      <alignment horizontal="center"/>
    </xf>
    <xf numFmtId="9" fontId="8" fillId="2" borderId="12" xfId="3" applyFont="1" applyFill="1" applyBorder="1" applyAlignment="1">
      <alignment horizontal="center"/>
    </xf>
    <xf numFmtId="43" fontId="7" fillId="2" borderId="13" xfId="1" applyFont="1" applyFill="1" applyBorder="1"/>
    <xf numFmtId="0" fontId="8" fillId="2" borderId="3" xfId="4" applyFont="1" applyFill="1" applyBorder="1" applyAlignment="1">
      <alignment horizontal="left" wrapText="1"/>
    </xf>
    <xf numFmtId="4" fontId="14" fillId="2" borderId="3" xfId="4" applyNumberFormat="1" applyFont="1" applyFill="1" applyBorder="1"/>
    <xf numFmtId="4" fontId="8" fillId="2" borderId="14" xfId="4" applyNumberFormat="1" applyFont="1" applyFill="1" applyBorder="1"/>
    <xf numFmtId="4" fontId="8" fillId="2" borderId="15" xfId="4" applyNumberFormat="1" applyFont="1" applyFill="1" applyBorder="1"/>
    <xf numFmtId="4" fontId="8" fillId="2" borderId="16" xfId="4" applyNumberFormat="1" applyFont="1" applyFill="1" applyBorder="1"/>
    <xf numFmtId="4" fontId="8" fillId="2" borderId="3" xfId="4" applyNumberFormat="1" applyFont="1" applyFill="1" applyBorder="1"/>
    <xf numFmtId="4" fontId="8" fillId="2" borderId="17" xfId="4" applyNumberFormat="1" applyFont="1" applyFill="1" applyBorder="1"/>
    <xf numFmtId="4" fontId="7" fillId="2" borderId="0" xfId="4" applyNumberFormat="1" applyFont="1" applyFill="1"/>
    <xf numFmtId="9" fontId="7" fillId="2" borderId="13" xfId="3" applyFont="1" applyFill="1" applyBorder="1" applyAlignment="1">
      <alignment horizontal="center"/>
    </xf>
    <xf numFmtId="9" fontId="7" fillId="2" borderId="3" xfId="3" applyFont="1" applyFill="1" applyBorder="1" applyAlignment="1">
      <alignment horizontal="center" wrapText="1"/>
    </xf>
    <xf numFmtId="9" fontId="7" fillId="2" borderId="3" xfId="3" applyFont="1" applyFill="1" applyBorder="1" applyAlignment="1">
      <alignment horizontal="center"/>
    </xf>
    <xf numFmtId="4" fontId="7" fillId="2" borderId="14" xfId="4" applyNumberFormat="1" applyFont="1" applyFill="1" applyBorder="1"/>
    <xf numFmtId="4" fontId="7" fillId="2" borderId="15" xfId="4" applyNumberFormat="1" applyFont="1" applyFill="1" applyBorder="1"/>
    <xf numFmtId="4" fontId="7" fillId="2" borderId="16" xfId="4" applyNumberFormat="1" applyFont="1" applyFill="1" applyBorder="1"/>
    <xf numFmtId="4" fontId="7" fillId="2" borderId="3" xfId="4" applyNumberFormat="1" applyFont="1" applyFill="1" applyBorder="1"/>
    <xf numFmtId="4" fontId="7" fillId="2" borderId="17" xfId="4" applyNumberFormat="1" applyFont="1" applyFill="1" applyBorder="1"/>
    <xf numFmtId="43" fontId="7" fillId="2" borderId="0" xfId="1" applyFont="1" applyFill="1"/>
    <xf numFmtId="43" fontId="8" fillId="2" borderId="13" xfId="1" applyFont="1" applyFill="1" applyBorder="1"/>
    <xf numFmtId="0" fontId="8" fillId="2" borderId="3" xfId="4" quotePrefix="1" applyFont="1" applyFill="1" applyBorder="1" applyAlignment="1">
      <alignment horizontal="left" wrapText="1"/>
    </xf>
    <xf numFmtId="4" fontId="9" fillId="2" borderId="3" xfId="4" applyNumberFormat="1" applyFont="1" applyFill="1" applyBorder="1"/>
    <xf numFmtId="0" fontId="9" fillId="2" borderId="3" xfId="4" quotePrefix="1" applyFont="1" applyFill="1" applyBorder="1" applyAlignment="1">
      <alignment horizontal="left" wrapText="1"/>
    </xf>
    <xf numFmtId="4" fontId="9" fillId="2" borderId="3" xfId="4" quotePrefix="1" applyNumberFormat="1" applyFont="1" applyFill="1" applyBorder="1" applyAlignment="1">
      <alignment horizontal="right"/>
    </xf>
    <xf numFmtId="43" fontId="8" fillId="2" borderId="3" xfId="1" applyFont="1" applyFill="1" applyBorder="1" applyAlignment="1">
      <alignment wrapText="1"/>
    </xf>
    <xf numFmtId="4" fontId="8" fillId="2" borderId="3" xfId="4" quotePrefix="1" applyNumberFormat="1" applyFont="1" applyFill="1" applyBorder="1" applyAlignment="1">
      <alignment horizontal="right"/>
    </xf>
    <xf numFmtId="4" fontId="9" fillId="2" borderId="14" xfId="4" quotePrefix="1" applyNumberFormat="1" applyFont="1" applyFill="1" applyBorder="1" applyAlignment="1">
      <alignment horizontal="right"/>
    </xf>
    <xf numFmtId="4" fontId="9" fillId="2" borderId="0" xfId="4" quotePrefix="1" applyNumberFormat="1" applyFont="1" applyFill="1" applyAlignment="1">
      <alignment horizontal="right"/>
    </xf>
    <xf numFmtId="4" fontId="9" fillId="2" borderId="17" xfId="4" quotePrefix="1" applyNumberFormat="1" applyFont="1" applyFill="1" applyBorder="1" applyAlignment="1">
      <alignment horizontal="right"/>
    </xf>
    <xf numFmtId="4" fontId="8" fillId="2" borderId="14" xfId="4" quotePrefix="1" applyNumberFormat="1" applyFont="1" applyFill="1" applyBorder="1" applyAlignment="1">
      <alignment horizontal="right"/>
    </xf>
    <xf numFmtId="4" fontId="8" fillId="2" borderId="17" xfId="4" quotePrefix="1" applyNumberFormat="1" applyFont="1" applyFill="1" applyBorder="1" applyAlignment="1">
      <alignment horizontal="right"/>
    </xf>
    <xf numFmtId="4" fontId="8" fillId="2" borderId="3" xfId="4" applyNumberFormat="1" applyFont="1" applyFill="1" applyBorder="1" applyAlignment="1">
      <alignment horizontal="right"/>
    </xf>
    <xf numFmtId="4" fontId="7" fillId="2" borderId="3" xfId="4" quotePrefix="1" applyNumberFormat="1" applyFont="1" applyFill="1" applyBorder="1" applyAlignment="1">
      <alignment horizontal="right"/>
    </xf>
    <xf numFmtId="4" fontId="7" fillId="2" borderId="14" xfId="4" quotePrefix="1" applyNumberFormat="1" applyFont="1" applyFill="1" applyBorder="1" applyAlignment="1">
      <alignment horizontal="right"/>
    </xf>
    <xf numFmtId="4" fontId="7" fillId="2" borderId="15" xfId="4" quotePrefix="1" applyNumberFormat="1" applyFont="1" applyFill="1" applyBorder="1" applyAlignment="1">
      <alignment horizontal="right"/>
    </xf>
    <xf numFmtId="43" fontId="7" fillId="2" borderId="3" xfId="1" applyFont="1" applyFill="1" applyBorder="1" applyAlignment="1">
      <alignment wrapText="1"/>
    </xf>
    <xf numFmtId="4" fontId="8" fillId="2" borderId="16" xfId="4" quotePrefix="1" applyNumberFormat="1" applyFont="1" applyFill="1" applyBorder="1" applyAlignment="1">
      <alignment horizontal="right"/>
    </xf>
    <xf numFmtId="4" fontId="7" fillId="2" borderId="17" xfId="4" quotePrefix="1" applyNumberFormat="1" applyFont="1" applyFill="1" applyBorder="1" applyAlignment="1">
      <alignment horizontal="right"/>
    </xf>
    <xf numFmtId="4" fontId="8" fillId="2" borderId="0" xfId="4" quotePrefix="1" applyNumberFormat="1" applyFont="1" applyFill="1" applyAlignment="1">
      <alignment horizontal="right"/>
    </xf>
    <xf numFmtId="4" fontId="8" fillId="2" borderId="17" xfId="4" applyNumberFormat="1" applyFont="1" applyFill="1" applyBorder="1" applyAlignment="1">
      <alignment horizontal="right"/>
    </xf>
    <xf numFmtId="4" fontId="7" fillId="2" borderId="15" xfId="4" applyNumberFormat="1" applyFont="1" applyFill="1" applyBorder="1" applyAlignment="1">
      <alignment horizontal="right"/>
    </xf>
    <xf numFmtId="4" fontId="7" fillId="2" borderId="16" xfId="4" applyNumberFormat="1" applyFont="1" applyFill="1" applyBorder="1" applyAlignment="1">
      <alignment horizontal="right"/>
    </xf>
    <xf numFmtId="4" fontId="7" fillId="2" borderId="14" xfId="4" applyNumberFormat="1" applyFont="1" applyFill="1" applyBorder="1" applyAlignment="1">
      <alignment horizontal="right"/>
    </xf>
    <xf numFmtId="4" fontId="8" fillId="2" borderId="15" xfId="4" applyNumberFormat="1" applyFont="1" applyFill="1" applyBorder="1" applyAlignment="1">
      <alignment horizontal="right"/>
    </xf>
    <xf numFmtId="4" fontId="8" fillId="2" borderId="16" xfId="4" applyNumberFormat="1" applyFont="1" applyFill="1" applyBorder="1" applyAlignment="1">
      <alignment horizontal="right"/>
    </xf>
    <xf numFmtId="4" fontId="8" fillId="2" borderId="14" xfId="4" applyNumberFormat="1" applyFont="1" applyFill="1" applyBorder="1" applyAlignment="1">
      <alignment horizontal="right"/>
    </xf>
    <xf numFmtId="4" fontId="8" fillId="2" borderId="0" xfId="4" applyNumberFormat="1" applyFont="1" applyFill="1"/>
    <xf numFmtId="4" fontId="7" fillId="2" borderId="3" xfId="4" applyNumberFormat="1" applyFont="1" applyFill="1" applyBorder="1" applyAlignment="1">
      <alignment horizontal="right"/>
    </xf>
    <xf numFmtId="0" fontId="7" fillId="2" borderId="3" xfId="4" applyFont="1" applyFill="1" applyBorder="1" applyAlignment="1">
      <alignment wrapText="1"/>
    </xf>
    <xf numFmtId="43" fontId="8" fillId="2" borderId="3" xfId="1" applyFont="1" applyFill="1" applyBorder="1" applyAlignment="1">
      <alignment horizontal="left" wrapText="1"/>
    </xf>
    <xf numFmtId="0" fontId="7" fillId="2" borderId="3" xfId="4" applyFont="1" applyFill="1" applyBorder="1" applyAlignment="1">
      <alignment horizontal="left" wrapText="1"/>
    </xf>
    <xf numFmtId="4" fontId="8" fillId="2" borderId="15" xfId="4" quotePrefix="1" applyNumberFormat="1" applyFont="1" applyFill="1" applyBorder="1" applyAlignment="1">
      <alignment horizontal="right"/>
    </xf>
    <xf numFmtId="4" fontId="7" fillId="2" borderId="17" xfId="4" applyNumberFormat="1" applyFont="1" applyFill="1" applyBorder="1" applyAlignment="1">
      <alignment horizontal="right"/>
    </xf>
    <xf numFmtId="43" fontId="7" fillId="2" borderId="3" xfId="1" applyFont="1" applyFill="1" applyBorder="1"/>
    <xf numFmtId="4" fontId="7" fillId="2" borderId="0" xfId="4" applyNumberFormat="1" applyFont="1" applyFill="1" applyAlignment="1">
      <alignment horizontal="right"/>
    </xf>
    <xf numFmtId="4" fontId="9" fillId="2" borderId="3" xfId="4" applyNumberFormat="1" applyFont="1" applyFill="1" applyBorder="1" applyAlignment="1">
      <alignment horizontal="right"/>
    </xf>
    <xf numFmtId="43" fontId="9" fillId="2" borderId="13" xfId="1" applyFont="1" applyFill="1" applyBorder="1"/>
    <xf numFmtId="4" fontId="9" fillId="2" borderId="14" xfId="4" applyNumberFormat="1" applyFont="1" applyFill="1" applyBorder="1"/>
    <xf numFmtId="4" fontId="9" fillId="2" borderId="15" xfId="4" applyNumberFormat="1" applyFont="1" applyFill="1" applyBorder="1"/>
    <xf numFmtId="4" fontId="9" fillId="2" borderId="16" xfId="4" applyNumberFormat="1" applyFont="1" applyFill="1" applyBorder="1"/>
    <xf numFmtId="4" fontId="9" fillId="2" borderId="17" xfId="4" applyNumberFormat="1" applyFont="1" applyFill="1" applyBorder="1"/>
    <xf numFmtId="0" fontId="7" fillId="2" borderId="13" xfId="4" applyFont="1" applyFill="1" applyBorder="1"/>
    <xf numFmtId="4" fontId="8" fillId="2" borderId="14" xfId="1" applyNumberFormat="1" applyFont="1" applyFill="1" applyBorder="1"/>
    <xf numFmtId="4" fontId="8" fillId="2" borderId="15" xfId="1" applyNumberFormat="1" applyFont="1" applyFill="1" applyBorder="1"/>
    <xf numFmtId="4" fontId="8" fillId="2" borderId="16" xfId="1" applyNumberFormat="1" applyFont="1" applyFill="1" applyBorder="1"/>
    <xf numFmtId="4" fontId="8" fillId="2" borderId="3" xfId="1" applyNumberFormat="1" applyFont="1" applyFill="1" applyBorder="1"/>
    <xf numFmtId="4" fontId="8" fillId="2" borderId="17" xfId="1" applyNumberFormat="1" applyFont="1" applyFill="1" applyBorder="1"/>
    <xf numFmtId="0" fontId="8" fillId="2" borderId="0" xfId="4" applyFont="1" applyFill="1"/>
    <xf numFmtId="4" fontId="7" fillId="2" borderId="14" xfId="1" applyNumberFormat="1" applyFont="1" applyFill="1" applyBorder="1"/>
    <xf numFmtId="4" fontId="7" fillId="2" borderId="15" xfId="1" applyNumberFormat="1" applyFont="1" applyFill="1" applyBorder="1"/>
    <xf numFmtId="4" fontId="7" fillId="2" borderId="16" xfId="1" applyNumberFormat="1" applyFont="1" applyFill="1" applyBorder="1"/>
    <xf numFmtId="4" fontId="7" fillId="2" borderId="3" xfId="1" applyNumberFormat="1" applyFont="1" applyFill="1" applyBorder="1"/>
    <xf numFmtId="4" fontId="7" fillId="2" borderId="17" xfId="1" applyNumberFormat="1" applyFont="1" applyFill="1" applyBorder="1"/>
    <xf numFmtId="43" fontId="9" fillId="2" borderId="3" xfId="1" applyFont="1" applyFill="1" applyBorder="1" applyAlignment="1">
      <alignment wrapText="1"/>
    </xf>
    <xf numFmtId="4" fontId="9" fillId="2" borderId="15" xfId="4" quotePrefix="1" applyNumberFormat="1" applyFont="1" applyFill="1" applyBorder="1" applyAlignment="1">
      <alignment horizontal="right"/>
    </xf>
    <xf numFmtId="4" fontId="9" fillId="2" borderId="16" xfId="4" quotePrefix="1" applyNumberFormat="1" applyFont="1" applyFill="1" applyBorder="1" applyAlignment="1">
      <alignment horizontal="right"/>
    </xf>
    <xf numFmtId="43" fontId="7" fillId="2" borderId="18" xfId="1" applyFont="1" applyFill="1" applyBorder="1"/>
    <xf numFmtId="43" fontId="7" fillId="2" borderId="4" xfId="1" applyFont="1" applyFill="1" applyBorder="1" applyAlignment="1">
      <alignment wrapText="1"/>
    </xf>
    <xf numFmtId="4" fontId="7" fillId="2" borderId="4" xfId="4" quotePrefix="1" applyNumberFormat="1" applyFont="1" applyFill="1" applyBorder="1" applyAlignment="1">
      <alignment horizontal="right"/>
    </xf>
    <xf numFmtId="4" fontId="7" fillId="2" borderId="19" xfId="4" applyNumberFormat="1" applyFont="1" applyFill="1" applyBorder="1"/>
    <xf numFmtId="4" fontId="7" fillId="2" borderId="19" xfId="1" applyNumberFormat="1" applyFont="1" applyFill="1" applyBorder="1"/>
    <xf numFmtId="4" fontId="7" fillId="2" borderId="20" xfId="1" applyNumberFormat="1" applyFont="1" applyFill="1" applyBorder="1"/>
    <xf numFmtId="4" fontId="7" fillId="2" borderId="21" xfId="1" applyNumberFormat="1" applyFont="1" applyFill="1" applyBorder="1"/>
    <xf numFmtId="4" fontId="7" fillId="2" borderId="4" xfId="1" applyNumberFormat="1" applyFont="1" applyFill="1" applyBorder="1"/>
    <xf numFmtId="4" fontId="7" fillId="2" borderId="22" xfId="1" applyNumberFormat="1" applyFont="1" applyFill="1" applyBorder="1"/>
    <xf numFmtId="0" fontId="7" fillId="2" borderId="0" xfId="4" applyFont="1" applyFill="1" applyAlignment="1">
      <alignment wrapText="1"/>
    </xf>
    <xf numFmtId="0" fontId="8" fillId="2" borderId="0" xfId="4" applyFont="1" applyFill="1" applyAlignment="1">
      <alignment horizontal="right" wrapText="1"/>
    </xf>
    <xf numFmtId="43" fontId="8" fillId="2" borderId="0" xfId="1" applyFont="1" applyFill="1"/>
    <xf numFmtId="0" fontId="7" fillId="2" borderId="0" xfId="4" applyFont="1" applyFill="1" applyAlignment="1">
      <alignment horizontal="right" wrapText="1"/>
    </xf>
    <xf numFmtId="164" fontId="7" fillId="2" borderId="0" xfId="4" applyNumberFormat="1" applyFont="1" applyFill="1"/>
    <xf numFmtId="43" fontId="7" fillId="2" borderId="0" xfId="4" applyNumberFormat="1" applyFont="1" applyFill="1"/>
    <xf numFmtId="41" fontId="7" fillId="2" borderId="0" xfId="2" applyFont="1" applyFill="1"/>
    <xf numFmtId="0" fontId="13" fillId="3" borderId="1" xfId="4" applyFont="1" applyFill="1" applyBorder="1" applyAlignment="1">
      <alignment horizontal="center" vertical="center" wrapText="1"/>
    </xf>
    <xf numFmtId="0" fontId="13" fillId="3" borderId="7" xfId="4" applyFont="1" applyFill="1" applyBorder="1" applyAlignment="1">
      <alignment horizontal="center" vertical="center" wrapText="1"/>
    </xf>
    <xf numFmtId="0" fontId="13" fillId="3" borderId="6" xfId="4" applyFont="1" applyFill="1" applyBorder="1" applyAlignment="1">
      <alignment horizontal="center" vertical="center" wrapText="1"/>
    </xf>
    <xf numFmtId="0" fontId="13" fillId="3" borderId="7" xfId="0" applyFont="1" applyFill="1" applyBorder="1" applyAlignment="1">
      <alignment horizontal="center" wrapText="1"/>
    </xf>
    <xf numFmtId="0" fontId="15" fillId="2" borderId="0" xfId="4" applyFont="1" applyFill="1"/>
    <xf numFmtId="43" fontId="15" fillId="2" borderId="0" xfId="1" applyFont="1" applyFill="1"/>
    <xf numFmtId="4" fontId="15" fillId="2" borderId="0" xfId="4" applyNumberFormat="1" applyFont="1" applyFill="1"/>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13" fillId="3" borderId="23"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8" fillId="0" borderId="0" xfId="0" applyFont="1" applyAlignment="1">
      <alignment horizontal="center" vertical="center" wrapText="1"/>
    </xf>
    <xf numFmtId="0" fontId="13" fillId="3" borderId="2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24" xfId="0" applyFont="1" applyFill="1" applyBorder="1" applyAlignment="1">
      <alignment horizontal="center" vertical="center" wrapText="1"/>
    </xf>
    <xf numFmtId="0" fontId="8" fillId="0" borderId="30" xfId="0" applyFont="1" applyBorder="1" applyAlignment="1">
      <alignment horizontal="left" vertical="top" wrapText="1"/>
    </xf>
    <xf numFmtId="0" fontId="8" fillId="0" borderId="31" xfId="0" applyFont="1" applyBorder="1" applyAlignment="1">
      <alignment horizontal="left" vertical="top" wrapText="1"/>
    </xf>
    <xf numFmtId="0" fontId="8" fillId="0" borderId="31" xfId="0" applyFont="1" applyBorder="1" applyAlignment="1">
      <alignment vertical="center" wrapText="1"/>
    </xf>
    <xf numFmtId="0" fontId="8" fillId="0" borderId="32" xfId="0" applyFont="1" applyBorder="1" applyAlignment="1">
      <alignment horizontal="left" vertical="center" wrapText="1"/>
    </xf>
    <xf numFmtId="4" fontId="16" fillId="0" borderId="0" xfId="0" applyNumberFormat="1" applyFont="1"/>
    <xf numFmtId="0" fontId="8" fillId="0" borderId="33" xfId="0" applyFont="1" applyBorder="1" applyAlignment="1">
      <alignment horizontal="left" vertical="top" wrapText="1"/>
    </xf>
    <xf numFmtId="0" fontId="8" fillId="0" borderId="34" xfId="0" applyFont="1" applyBorder="1" applyAlignment="1">
      <alignment horizontal="left" vertical="top" wrapText="1"/>
    </xf>
    <xf numFmtId="0" fontId="8" fillId="0" borderId="34" xfId="0" applyFont="1" applyBorder="1" applyAlignment="1">
      <alignment vertical="center" wrapText="1"/>
    </xf>
    <xf numFmtId="9" fontId="8" fillId="0" borderId="34" xfId="3" applyFont="1" applyFill="1" applyBorder="1" applyAlignment="1">
      <alignment horizontal="left" vertical="center" wrapText="1"/>
    </xf>
    <xf numFmtId="0" fontId="8" fillId="0" borderId="34" xfId="0" applyFont="1" applyBorder="1" applyAlignment="1">
      <alignment horizontal="center" vertical="center" wrapText="1"/>
    </xf>
    <xf numFmtId="9" fontId="8" fillId="0" borderId="34" xfId="3" applyFont="1" applyFill="1" applyBorder="1" applyAlignment="1">
      <alignment horizontal="center" vertical="center" wrapText="1"/>
    </xf>
    <xf numFmtId="4" fontId="8" fillId="0" borderId="34" xfId="0" applyNumberFormat="1" applyFont="1" applyBorder="1" applyAlignment="1">
      <alignment horizontal="center" vertical="top" wrapText="1"/>
    </xf>
    <xf numFmtId="0" fontId="8" fillId="0" borderId="35" xfId="0" applyFont="1" applyBorder="1" applyAlignment="1">
      <alignment horizontal="left" vertical="center" wrapText="1"/>
    </xf>
    <xf numFmtId="1" fontId="8" fillId="0" borderId="34" xfId="0" applyNumberFormat="1" applyFont="1" applyBorder="1" applyAlignment="1">
      <alignment horizontal="center" vertical="center" wrapText="1"/>
    </xf>
    <xf numFmtId="165" fontId="8" fillId="0" borderId="34" xfId="3" applyNumberFormat="1" applyFont="1" applyFill="1" applyBorder="1" applyAlignment="1">
      <alignment horizontal="center" vertical="center" wrapText="1"/>
    </xf>
    <xf numFmtId="1" fontId="8" fillId="0" borderId="34" xfId="0" applyNumberFormat="1" applyFont="1" applyBorder="1" applyAlignment="1">
      <alignment horizontal="left" vertical="center" wrapText="1"/>
    </xf>
    <xf numFmtId="0" fontId="8" fillId="0" borderId="36" xfId="0" applyFont="1" applyBorder="1" applyAlignment="1">
      <alignment horizontal="left" vertical="top" wrapText="1"/>
    </xf>
    <xf numFmtId="0" fontId="8" fillId="0" borderId="29" xfId="0" applyFont="1" applyBorder="1" applyAlignment="1">
      <alignment horizontal="left" vertical="top" wrapText="1"/>
    </xf>
    <xf numFmtId="0" fontId="8" fillId="0" borderId="29" xfId="0" applyFont="1" applyBorder="1" applyAlignment="1">
      <alignment vertical="center" wrapText="1"/>
    </xf>
    <xf numFmtId="0" fontId="8" fillId="0" borderId="37" xfId="0" applyFont="1" applyBorder="1" applyAlignment="1">
      <alignment horizontal="left" vertical="center" wrapText="1"/>
    </xf>
    <xf numFmtId="0" fontId="8" fillId="0" borderId="0" xfId="0" applyFont="1" applyAlignment="1">
      <alignment horizontal="left" vertical="center" wrapText="1"/>
    </xf>
    <xf numFmtId="9" fontId="8" fillId="0" borderId="31" xfId="0" applyNumberFormat="1" applyFont="1" applyBorder="1" applyAlignment="1">
      <alignment horizontal="left" vertical="center" wrapText="1"/>
    </xf>
    <xf numFmtId="165" fontId="8" fillId="0" borderId="31" xfId="0" applyNumberFormat="1" applyFont="1" applyBorder="1" applyAlignment="1">
      <alignment horizontal="left" vertical="center" wrapText="1" indent="2"/>
    </xf>
    <xf numFmtId="9" fontId="8" fillId="0" borderId="31" xfId="0" applyNumberFormat="1" applyFont="1" applyBorder="1" applyAlignment="1">
      <alignment horizontal="left" vertical="center" wrapText="1" indent="2"/>
    </xf>
    <xf numFmtId="10" fontId="8" fillId="0" borderId="31" xfId="0" applyNumberFormat="1" applyFont="1" applyBorder="1" applyAlignment="1">
      <alignment horizontal="left" vertical="center" wrapText="1" indent="2"/>
    </xf>
    <xf numFmtId="166" fontId="17" fillId="0" borderId="31" xfId="0" applyNumberFormat="1" applyFont="1" applyBorder="1" applyAlignment="1">
      <alignment horizontal="center" vertical="top" wrapText="1"/>
    </xf>
    <xf numFmtId="43" fontId="16" fillId="0" borderId="0" xfId="0" applyNumberFormat="1" applyFont="1"/>
    <xf numFmtId="0" fontId="8" fillId="0" borderId="34" xfId="0" applyFont="1" applyBorder="1" applyAlignment="1">
      <alignment horizontal="left" vertical="center" wrapText="1"/>
    </xf>
    <xf numFmtId="166" fontId="17" fillId="0" borderId="34" xfId="0" applyNumberFormat="1" applyFont="1" applyBorder="1" applyAlignment="1">
      <alignment horizontal="center" vertical="top" wrapText="1"/>
    </xf>
    <xf numFmtId="9" fontId="8" fillId="0" borderId="34" xfId="0" applyNumberFormat="1" applyFont="1" applyBorder="1" applyAlignment="1">
      <alignment horizontal="left" vertical="center" wrapText="1"/>
    </xf>
    <xf numFmtId="9" fontId="8" fillId="0" borderId="34" xfId="0" applyNumberFormat="1" applyFont="1" applyBorder="1" applyAlignment="1">
      <alignment horizontal="center" vertical="center" wrapText="1"/>
    </xf>
    <xf numFmtId="0" fontId="8" fillId="0" borderId="34" xfId="0" applyFont="1" applyBorder="1" applyAlignment="1">
      <alignment vertical="top" wrapText="1"/>
    </xf>
    <xf numFmtId="0" fontId="8" fillId="0" borderId="34" xfId="0" applyFont="1" applyBorder="1" applyAlignment="1">
      <alignment horizontal="left" vertical="center" wrapText="1"/>
    </xf>
    <xf numFmtId="0" fontId="8" fillId="0" borderId="29" xfId="0" applyFont="1" applyBorder="1" applyAlignment="1">
      <alignment horizontal="left" vertical="center" wrapText="1"/>
    </xf>
    <xf numFmtId="9" fontId="8" fillId="0" borderId="29" xfId="0" applyNumberFormat="1" applyFont="1" applyBorder="1" applyAlignment="1">
      <alignment horizontal="left" vertical="center" wrapText="1"/>
    </xf>
    <xf numFmtId="9" fontId="8" fillId="0" borderId="29" xfId="0" applyNumberFormat="1" applyFont="1" applyBorder="1" applyAlignment="1">
      <alignment horizontal="center" vertical="center" wrapText="1"/>
    </xf>
    <xf numFmtId="166" fontId="17" fillId="0" borderId="29" xfId="0" applyNumberFormat="1" applyFont="1" applyBorder="1" applyAlignment="1">
      <alignment horizontal="center" vertical="top" wrapText="1"/>
    </xf>
    <xf numFmtId="3" fontId="8" fillId="0" borderId="31" xfId="0" applyNumberFormat="1" applyFont="1" applyBorder="1" applyAlignment="1">
      <alignment horizontal="center" vertical="center" wrapText="1"/>
    </xf>
    <xf numFmtId="166" fontId="8" fillId="0" borderId="31" xfId="0" applyNumberFormat="1" applyFont="1" applyBorder="1" applyAlignment="1">
      <alignment horizontal="center" vertical="top" wrapText="1"/>
    </xf>
    <xf numFmtId="3" fontId="8" fillId="0" borderId="34" xfId="0" applyNumberFormat="1" applyFont="1" applyBorder="1" applyAlignment="1">
      <alignment horizontal="center" vertical="center" wrapText="1"/>
    </xf>
    <xf numFmtId="166" fontId="8" fillId="0" borderId="34" xfId="0" applyNumberFormat="1" applyFont="1" applyBorder="1" applyAlignment="1">
      <alignment horizontal="center" vertical="center" wrapText="1"/>
    </xf>
    <xf numFmtId="167" fontId="8" fillId="0" borderId="34" xfId="0" applyNumberFormat="1" applyFont="1" applyBorder="1" applyAlignment="1">
      <alignment horizontal="center" vertical="center" wrapText="1"/>
    </xf>
    <xf numFmtId="3" fontId="8" fillId="0" borderId="34" xfId="0" applyNumberFormat="1" applyFont="1" applyBorder="1" applyAlignment="1">
      <alignment horizontal="left" vertical="center" wrapText="1"/>
    </xf>
    <xf numFmtId="0" fontId="8" fillId="0" borderId="23" xfId="0" applyFont="1" applyBorder="1" applyAlignment="1">
      <alignment horizontal="left" vertical="top" wrapText="1"/>
    </xf>
    <xf numFmtId="0" fontId="8" fillId="0" borderId="31" xfId="0" applyFont="1" applyBorder="1" applyAlignment="1">
      <alignment horizontal="left" vertical="center" wrapText="1"/>
    </xf>
    <xf numFmtId="3" fontId="8" fillId="0" borderId="31" xfId="0" applyNumberFormat="1" applyFont="1" applyBorder="1" applyAlignment="1">
      <alignment horizontal="left" vertical="center" wrapText="1"/>
    </xf>
    <xf numFmtId="4" fontId="18" fillId="0" borderId="0" xfId="0" applyNumberFormat="1" applyFont="1"/>
    <xf numFmtId="0" fontId="8" fillId="0" borderId="38" xfId="0" applyFont="1" applyBorder="1" applyAlignment="1">
      <alignment horizontal="left" vertical="top" wrapText="1"/>
    </xf>
    <xf numFmtId="166" fontId="8" fillId="0" borderId="34" xfId="0" applyNumberFormat="1" applyFont="1" applyBorder="1" applyAlignment="1">
      <alignment horizontal="center" vertical="top" wrapText="1"/>
    </xf>
    <xf numFmtId="0" fontId="8" fillId="0" borderId="28" xfId="0" applyFont="1" applyBorder="1" applyAlignment="1">
      <alignment horizontal="left" vertical="top" wrapText="1"/>
    </xf>
    <xf numFmtId="3" fontId="8" fillId="0" borderId="29" xfId="0" applyNumberFormat="1" applyFont="1" applyBorder="1" applyAlignment="1">
      <alignment horizontal="left" vertical="center" wrapText="1"/>
    </xf>
    <xf numFmtId="3" fontId="8" fillId="0" borderId="29" xfId="0" applyNumberFormat="1" applyFont="1" applyBorder="1" applyAlignment="1">
      <alignment horizontal="center" vertical="center" wrapText="1"/>
    </xf>
    <xf numFmtId="166" fontId="8" fillId="0" borderId="29" xfId="0" applyNumberFormat="1" applyFont="1" applyBorder="1" applyAlignment="1">
      <alignment horizontal="center" vertical="top" wrapText="1"/>
    </xf>
    <xf numFmtId="0" fontId="17" fillId="0" borderId="0" xfId="0" applyFont="1" applyAlignment="1">
      <alignment horizontal="left" vertical="center" wrapText="1"/>
    </xf>
    <xf numFmtId="0" fontId="8" fillId="0" borderId="0" xfId="0" applyFont="1" applyBorder="1" applyAlignment="1">
      <alignment horizontal="left" vertical="top" wrapText="1"/>
    </xf>
    <xf numFmtId="0" fontId="8" fillId="0" borderId="0" xfId="0" applyFont="1" applyBorder="1" applyAlignment="1">
      <alignment vertical="center" wrapText="1"/>
    </xf>
    <xf numFmtId="0" fontId="8" fillId="0" borderId="0" xfId="0" applyFont="1" applyBorder="1" applyAlignment="1">
      <alignment horizontal="left" vertical="center" wrapText="1"/>
    </xf>
    <xf numFmtId="0" fontId="8" fillId="0" borderId="0" xfId="0" applyFont="1" applyBorder="1" applyAlignment="1">
      <alignment horizontal="center" vertical="center" wrapText="1"/>
    </xf>
    <xf numFmtId="4" fontId="8" fillId="0" borderId="0" xfId="0" applyNumberFormat="1" applyFont="1" applyBorder="1" applyAlignment="1">
      <alignment horizontal="center" vertical="top" wrapText="1"/>
    </xf>
    <xf numFmtId="0" fontId="13" fillId="3" borderId="32"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8" fillId="2" borderId="0" xfId="0" applyFont="1" applyFill="1" applyBorder="1" applyAlignment="1">
      <alignment horizontal="left" vertical="top" wrapText="1"/>
    </xf>
    <xf numFmtId="0" fontId="8" fillId="2" borderId="0" xfId="0" applyFont="1" applyFill="1" applyBorder="1" applyAlignment="1">
      <alignment horizontal="left" vertical="center" wrapText="1"/>
    </xf>
    <xf numFmtId="0" fontId="8" fillId="2" borderId="0" xfId="0" applyFont="1" applyFill="1" applyBorder="1" applyAlignment="1">
      <alignment vertical="center" wrapText="1"/>
    </xf>
    <xf numFmtId="9" fontId="8" fillId="2" borderId="0" xfId="0" applyNumberFormat="1" applyFont="1" applyFill="1" applyBorder="1" applyAlignment="1">
      <alignment horizontal="left" vertical="center" wrapText="1"/>
    </xf>
    <xf numFmtId="0" fontId="8" fillId="2" borderId="0" xfId="0" applyFont="1" applyFill="1" applyBorder="1" applyAlignment="1">
      <alignment horizontal="center" vertical="center" wrapText="1"/>
    </xf>
    <xf numFmtId="166" fontId="17" fillId="2" borderId="0" xfId="0" applyNumberFormat="1" applyFont="1" applyFill="1" applyBorder="1" applyAlignment="1">
      <alignment horizontal="center" vertical="top" wrapText="1"/>
    </xf>
    <xf numFmtId="9" fontId="8" fillId="0" borderId="34" xfId="0" applyNumberFormat="1" applyFont="1" applyBorder="1" applyAlignment="1">
      <alignment vertical="center" wrapText="1"/>
    </xf>
    <xf numFmtId="0" fontId="13" fillId="5" borderId="6" xfId="0" applyFont="1" applyFill="1" applyBorder="1" applyAlignment="1">
      <alignment horizontal="center" vertical="center" wrapText="1"/>
    </xf>
    <xf numFmtId="0" fontId="13" fillId="5" borderId="40" xfId="0" applyFont="1" applyFill="1" applyBorder="1" applyAlignment="1">
      <alignment horizontal="center" vertical="center" wrapText="1"/>
    </xf>
    <xf numFmtId="0" fontId="13" fillId="5" borderId="7" xfId="0" applyFont="1" applyFill="1" applyBorder="1" applyAlignment="1">
      <alignment horizontal="center" vertical="center" wrapText="1"/>
    </xf>
    <xf numFmtId="37" fontId="13" fillId="3" borderId="6" xfId="5" applyFont="1" applyFill="1" applyBorder="1" applyAlignment="1">
      <alignment horizontal="center" vertical="center" wrapText="1"/>
    </xf>
    <xf numFmtId="37" fontId="13" fillId="3" borderId="1" xfId="5" applyFont="1" applyFill="1" applyBorder="1" applyAlignment="1">
      <alignment horizontal="center" vertical="center" wrapText="1"/>
    </xf>
    <xf numFmtId="168" fontId="13" fillId="3" borderId="7" xfId="5" applyNumberFormat="1" applyFont="1" applyFill="1" applyBorder="1" applyAlignment="1">
      <alignment horizontal="center" vertical="center" wrapText="1"/>
    </xf>
    <xf numFmtId="168" fontId="13" fillId="3" borderId="41" xfId="0" applyNumberFormat="1" applyFont="1" applyFill="1" applyBorder="1" applyAlignment="1" applyProtection="1">
      <alignment horizontal="center" vertical="center" wrapText="1"/>
      <protection locked="0"/>
    </xf>
    <xf numFmtId="40" fontId="13" fillId="3" borderId="42" xfId="0" applyNumberFormat="1" applyFont="1" applyFill="1" applyBorder="1" applyAlignment="1" applyProtection="1">
      <alignment horizontal="center" vertical="center" wrapText="1"/>
      <protection locked="0"/>
    </xf>
    <xf numFmtId="4" fontId="13" fillId="3" borderId="42" xfId="5" applyNumberFormat="1" applyFont="1" applyFill="1" applyBorder="1" applyAlignment="1">
      <alignment horizontal="center" vertical="center" wrapText="1"/>
    </xf>
    <xf numFmtId="4" fontId="13" fillId="3" borderId="43" xfId="5" applyNumberFormat="1" applyFont="1" applyFill="1" applyBorder="1" applyAlignment="1">
      <alignment horizontal="center" vertical="center" wrapText="1"/>
    </xf>
    <xf numFmtId="4" fontId="13" fillId="3" borderId="1" xfId="5" applyNumberFormat="1" applyFont="1" applyFill="1" applyBorder="1" applyAlignment="1">
      <alignment horizontal="center" vertical="center" wrapText="1"/>
    </xf>
    <xf numFmtId="4" fontId="13" fillId="3" borderId="41" xfId="5" applyNumberFormat="1" applyFont="1" applyFill="1" applyBorder="1" applyAlignment="1">
      <alignment horizontal="center" vertical="center" wrapText="1"/>
    </xf>
    <xf numFmtId="168" fontId="13" fillId="3" borderId="44" xfId="5" applyNumberFormat="1" applyFont="1" applyFill="1" applyBorder="1" applyAlignment="1">
      <alignment horizontal="center" vertical="center" wrapText="1"/>
    </xf>
    <xf numFmtId="0" fontId="13" fillId="3" borderId="1" xfId="5" applyNumberFormat="1" applyFont="1" applyFill="1" applyBorder="1" applyAlignment="1">
      <alignment horizontal="center" vertical="center" wrapText="1"/>
    </xf>
    <xf numFmtId="0" fontId="13" fillId="3" borderId="41" xfId="5" applyNumberFormat="1" applyFont="1" applyFill="1" applyBorder="1" applyAlignment="1">
      <alignment horizontal="center" vertical="center" wrapText="1"/>
    </xf>
    <xf numFmtId="0" fontId="13" fillId="3" borderId="42" xfId="5" applyNumberFormat="1" applyFont="1" applyFill="1" applyBorder="1" applyAlignment="1">
      <alignment horizontal="center" vertical="center" wrapText="1"/>
    </xf>
    <xf numFmtId="0" fontId="13" fillId="3" borderId="43" xfId="5" applyNumberFormat="1" applyFont="1" applyFill="1" applyBorder="1" applyAlignment="1">
      <alignment horizontal="center" vertical="center" wrapText="1"/>
    </xf>
    <xf numFmtId="168" fontId="13" fillId="3" borderId="1" xfId="5" applyNumberFormat="1" applyFont="1" applyFill="1" applyBorder="1" applyAlignment="1">
      <alignment horizontal="center" vertical="center" wrapText="1"/>
    </xf>
    <xf numFmtId="168" fontId="13" fillId="3" borderId="41" xfId="5" applyNumberFormat="1" applyFont="1" applyFill="1" applyBorder="1" applyAlignment="1">
      <alignment horizontal="center" vertical="center" wrapText="1"/>
    </xf>
    <xf numFmtId="168" fontId="13" fillId="3" borderId="42" xfId="5" applyNumberFormat="1" applyFont="1" applyFill="1" applyBorder="1" applyAlignment="1">
      <alignment horizontal="center" vertical="center" wrapText="1"/>
    </xf>
    <xf numFmtId="168" fontId="13" fillId="3" borderId="43" xfId="5" applyNumberFormat="1" applyFont="1" applyFill="1" applyBorder="1" applyAlignment="1">
      <alignment horizontal="center" vertical="center" wrapText="1"/>
    </xf>
    <xf numFmtId="168" fontId="13" fillId="3" borderId="40" xfId="5" applyNumberFormat="1" applyFont="1" applyFill="1" applyBorder="1" applyAlignment="1">
      <alignment horizontal="center" vertical="center" wrapText="1"/>
    </xf>
  </cellXfs>
  <cellStyles count="6">
    <cellStyle name="Millares" xfId="1" builtinId="3"/>
    <cellStyle name="Millares [0]" xfId="2" builtinId="6"/>
    <cellStyle name="Normal" xfId="0" builtinId="0"/>
    <cellStyle name="Normal_Estiming2000ajustado" xfId="4" xr:uid="{8BEB8F72-51A4-428A-99A4-E0F1DC38D71B}"/>
    <cellStyle name="Normal_presup2000ajustado" xfId="5" xr:uid="{CA9589B4-B4C6-4A71-87D7-F9C73EB7E6E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163285</xdr:colOff>
      <xdr:row>0</xdr:row>
      <xdr:rowOff>65314</xdr:rowOff>
    </xdr:from>
    <xdr:to>
      <xdr:col>1</xdr:col>
      <xdr:colOff>1775732</xdr:colOff>
      <xdr:row>4</xdr:row>
      <xdr:rowOff>21771</xdr:rowOff>
    </xdr:to>
    <xdr:pic>
      <xdr:nvPicPr>
        <xdr:cNvPr id="2" name="Imagen 1">
          <a:extLst>
            <a:ext uri="{FF2B5EF4-FFF2-40B4-BE49-F238E27FC236}">
              <a16:creationId xmlns:a16="http://schemas.microsoft.com/office/drawing/2014/main" id="{4FB5DC67-A099-43A8-85F0-694FF50CAC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285" y="65314"/>
          <a:ext cx="3049361" cy="1001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136767</xdr:colOff>
      <xdr:row>0</xdr:row>
      <xdr:rowOff>136769</xdr:rowOff>
    </xdr:from>
    <xdr:to>
      <xdr:col>1</xdr:col>
      <xdr:colOff>2528850</xdr:colOff>
      <xdr:row>4</xdr:row>
      <xdr:rowOff>146538</xdr:rowOff>
    </xdr:to>
    <xdr:pic>
      <xdr:nvPicPr>
        <xdr:cNvPr id="2" name="Imagen 1">
          <a:extLst>
            <a:ext uri="{FF2B5EF4-FFF2-40B4-BE49-F238E27FC236}">
              <a16:creationId xmlns:a16="http://schemas.microsoft.com/office/drawing/2014/main" id="{69750320-E46A-4409-AE10-BC5DA08EB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767" y="136769"/>
          <a:ext cx="2997775" cy="1064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279400</xdr:colOff>
      <xdr:row>0</xdr:row>
      <xdr:rowOff>203200</xdr:rowOff>
    </xdr:from>
    <xdr:to>
      <xdr:col>2</xdr:col>
      <xdr:colOff>557388</xdr:colOff>
      <xdr:row>2</xdr:row>
      <xdr:rowOff>406400</xdr:rowOff>
    </xdr:to>
    <xdr:pic>
      <xdr:nvPicPr>
        <xdr:cNvPr id="3" name="Imagen 2">
          <a:extLst>
            <a:ext uri="{FF2B5EF4-FFF2-40B4-BE49-F238E27FC236}">
              <a16:creationId xmlns:a16="http://schemas.microsoft.com/office/drawing/2014/main" id="{653D9FFF-4332-4D60-9555-87938E22A9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400" y="203200"/>
          <a:ext cx="3287888" cy="127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navarro/Desktop/teletrabajo/Presupuesto%202022/Formulaci&#243;n%20presupuestaria/Solicitudes%20de%20ingresos%202022/Plantilla%20de%20Ingresos%202022%20SA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navarro/Desktop/teletrabajo/Presupuesto%202022/Formulaci&#243;n%20presupuestaria/Solicitudes%20de%20ingresos%202022/Plantilla%20de%20ingresos%20Urbanismo.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Users/Mnavarro/Desktop/teletrabajo/Presupuesto%202022/Formulaci&#243;n%20presupuestaria/Solicitudes%20de%20ingresos%202022/Estimacion%20colocacion%20Clase%20Media%20para%20el%20a&#241;o%202022%20(canales%20de%20servicios).xlsx?9C6FBED7" TargetMode="External"/><Relationship Id="rId1" Type="http://schemas.openxmlformats.org/officeDocument/2006/relationships/externalLinkPath" Target="file:///\\9C6FBED7\Estimacion%20colocacion%20Clase%20Media%20para%20el%20a&#241;o%202022%20(canales%20de%20servici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navarro/Desktop/teletrabajo/Presupuesto%202022/Formulaci&#243;n%20presupuestaria/Solicitudes%20de%20ingresos%202022/Proyeccion%20de%20ingresos%20recuperacion%20cartera%20a&#241;o%202022-SA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mila/Desktop/teletrabajo/Presupuesto%202021/Proyecci&#243;n%20de%20Ingresos%2020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Mnavarro\Documents\Presupuesto%202022\Formulaci&#243;n%20presupuestaria\APROBACIONES\Presupuesto%20Inicial%202022%20Ajustado-STAP.xlsx" TargetMode="External"/><Relationship Id="rId1" Type="http://schemas.openxmlformats.org/officeDocument/2006/relationships/externalLinkPath" Target="/Users/Mnavarro/Documents/Presupuesto%202022/Formulaci&#243;n%20presupuestaria/APROBACIONES/Presupuesto%20Inicial%202022%20Ajustado-STAP.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navarro/AppData/Local/Microsoft/Windows/INetCache/Content.Outlook/VMZRAQXS/FORMULACION%20PRESUPUESTO%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2022"/>
    </sheetNames>
    <sheetDataSet>
      <sheetData sheetId="0" refreshError="1">
        <row r="15">
          <cell r="I15">
            <v>2129724104.3333299</v>
          </cell>
        </row>
        <row r="23">
          <cell r="I23">
            <v>153109989.68666664</v>
          </cell>
        </row>
        <row r="82">
          <cell r="I82">
            <v>11300925727.7365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2022"/>
    </sheetNames>
    <sheetDataSet>
      <sheetData sheetId="0" refreshError="1">
        <row r="22">
          <cell r="F22">
            <v>855517272.36000001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2022"/>
    </sheetNames>
    <sheetDataSet>
      <sheetData sheetId="0" refreshError="1">
        <row r="39">
          <cell r="J39">
            <v>213070307</v>
          </cell>
        </row>
        <row r="51">
          <cell r="J51">
            <v>44095224</v>
          </cell>
        </row>
        <row r="69">
          <cell r="J69">
            <v>53827605</v>
          </cell>
        </row>
        <row r="86">
          <cell r="J86">
            <v>475000000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Ingresos 2022"/>
      <sheetName val="Resumen 2022 y 2021"/>
      <sheetName val="2022"/>
      <sheetName val="2021"/>
      <sheetName val="Datos Ing 2022"/>
      <sheetName val="Tabla"/>
      <sheetName val="Proyección anual Normal"/>
    </sheetNames>
    <sheetDataSet>
      <sheetData sheetId="0" refreshError="1">
        <row r="41">
          <cell r="I41">
            <v>1072217629.3308871</v>
          </cell>
        </row>
        <row r="70">
          <cell r="I70">
            <v>2276043447.2284923</v>
          </cell>
        </row>
      </sheetData>
      <sheetData sheetId="1" refreshError="1">
        <row r="20">
          <cell r="J20">
            <v>596648270.26746118</v>
          </cell>
        </row>
      </sheetData>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2014"/>
      <sheetName val="Ingresos Est. 2020-2021"/>
      <sheetName val="Ingresos 2015"/>
    </sheetNames>
    <sheetDataSet>
      <sheetData sheetId="0" refreshError="1"/>
      <sheetData sheetId="1" refreshError="1">
        <row r="18">
          <cell r="AS18">
            <v>1796124376.7853334</v>
          </cell>
        </row>
        <row r="130">
          <cell r="AS130">
            <v>680000000</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gresos 2022"/>
      <sheetName val="Egresos 2021"/>
      <sheetName val="Recursos BANHVI"/>
      <sheetName val="Límite del Gasto"/>
      <sheetName val="Detalle de equilibrio"/>
      <sheetName val="Estado de Origen y aplicación"/>
      <sheetName val="Variación de egresos 2022-2021"/>
      <sheetName val="Variación de ingresos 22-21"/>
      <sheetName val="Egresos 2022"/>
      <sheetName val="Estado de Origen _presu Extraor"/>
      <sheetName val="Egresos por Programas"/>
      <sheetName val="superavit Banvhi"/>
      <sheetName val="Costeo SAP"/>
      <sheetName val="Resumen de Ingresos"/>
      <sheetName val="Resumen de Egresos"/>
      <sheetName val="Detalle de Superávit"/>
      <sheetName val="Hoja2"/>
      <sheetName val="Clasificador Funcional"/>
      <sheetName val="Hoja1"/>
    </sheetNames>
    <sheetDataSet>
      <sheetData sheetId="0"/>
      <sheetData sheetId="1"/>
      <sheetData sheetId="2"/>
      <sheetData sheetId="3"/>
      <sheetData sheetId="4">
        <row r="19">
          <cell r="G19">
            <v>9270135943.7399998</v>
          </cell>
        </row>
        <row r="21">
          <cell r="D21">
            <v>373132560.11000001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ON PRESUPUESTO 2022"/>
    </sheetNames>
    <sheetDataSet>
      <sheetData sheetId="0" refreshError="1">
        <row r="154">
          <cell r="B154" t="str">
            <v>MAQUINARIA Y EQUIPO PARA LA PRODUCCION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19521-E574-4150-87C7-E544C92D5F05}">
  <sheetPr>
    <tabColor theme="3" tint="0.249977111117893"/>
  </sheetPr>
  <dimension ref="A1:AB274"/>
  <sheetViews>
    <sheetView tabSelected="1" zoomScale="70" zoomScaleNormal="70" workbookViewId="0">
      <selection activeCell="A97" sqref="A97"/>
    </sheetView>
  </sheetViews>
  <sheetFormatPr baseColWidth="10" defaultColWidth="27.33203125" defaultRowHeight="13.2" x14ac:dyDescent="0.25"/>
  <cols>
    <col min="1" max="1" width="21" style="21" customWidth="1"/>
    <col min="2" max="2" width="57.44140625" style="116" customWidth="1"/>
    <col min="3" max="3" width="24.5546875" style="21" customWidth="1"/>
    <col min="4" max="4" width="17.33203125" style="44" customWidth="1"/>
    <col min="5" max="5" width="26.44140625" style="44" hidden="1" customWidth="1"/>
    <col min="6" max="6" width="16.5546875" style="44" hidden="1" customWidth="1"/>
    <col min="7" max="7" width="17.44140625" style="44" hidden="1" customWidth="1"/>
    <col min="8" max="8" width="21.5546875" style="44" hidden="1" customWidth="1"/>
    <col min="9" max="9" width="25.77734375" style="44" customWidth="1"/>
    <col min="10" max="10" width="20.33203125" style="44" hidden="1" customWidth="1"/>
    <col min="11" max="14" width="27.33203125" style="21"/>
    <col min="15" max="15" width="16.33203125" style="21" bestFit="1" customWidth="1"/>
    <col min="16" max="27" width="27.33203125" style="21"/>
    <col min="28" max="28" width="6.6640625" style="21" bestFit="1" customWidth="1"/>
    <col min="29" max="16384" width="27.33203125" style="21"/>
  </cols>
  <sheetData>
    <row r="1" spans="1:28" ht="20.399999999999999" customHeight="1" x14ac:dyDescent="0.25">
      <c r="A1" s="19" t="s">
        <v>749</v>
      </c>
      <c r="B1" s="20"/>
      <c r="C1" s="20"/>
      <c r="D1" s="20"/>
      <c r="E1" s="20"/>
      <c r="F1" s="20"/>
      <c r="G1" s="20"/>
      <c r="H1" s="20"/>
      <c r="I1" s="20"/>
      <c r="J1" s="20"/>
    </row>
    <row r="2" spans="1:28" ht="20.399999999999999" customHeight="1" x14ac:dyDescent="0.25">
      <c r="A2" s="20"/>
      <c r="B2" s="20"/>
      <c r="C2" s="20"/>
      <c r="D2" s="20"/>
      <c r="E2" s="20"/>
      <c r="F2" s="20"/>
      <c r="G2" s="20"/>
      <c r="H2" s="20"/>
      <c r="I2" s="20"/>
      <c r="J2" s="20"/>
    </row>
    <row r="3" spans="1:28" ht="20.399999999999999" customHeight="1" x14ac:dyDescent="0.25">
      <c r="A3" s="20"/>
      <c r="B3" s="20"/>
      <c r="C3" s="20"/>
      <c r="D3" s="20"/>
      <c r="E3" s="20"/>
      <c r="F3" s="20"/>
      <c r="G3" s="20"/>
      <c r="H3" s="20"/>
      <c r="I3" s="20"/>
      <c r="J3" s="20"/>
    </row>
    <row r="4" spans="1:28" ht="20.399999999999999" customHeight="1" x14ac:dyDescent="0.25">
      <c r="A4" s="20"/>
      <c r="B4" s="20"/>
      <c r="C4" s="20"/>
      <c r="D4" s="20"/>
      <c r="E4" s="20"/>
      <c r="F4" s="20"/>
      <c r="G4" s="20"/>
      <c r="H4" s="20"/>
      <c r="I4" s="20"/>
      <c r="J4" s="20"/>
    </row>
    <row r="5" spans="1:28" ht="20.399999999999999" customHeight="1" thickBot="1" x14ac:dyDescent="0.3">
      <c r="A5" s="22"/>
      <c r="B5" s="22"/>
      <c r="C5" s="22"/>
      <c r="D5" s="22"/>
      <c r="E5" s="22"/>
      <c r="F5" s="22"/>
      <c r="G5" s="22"/>
      <c r="H5" s="22"/>
      <c r="I5" s="22"/>
      <c r="J5" s="22"/>
    </row>
    <row r="6" spans="1:28" ht="54" customHeight="1" thickBot="1" x14ac:dyDescent="0.3">
      <c r="A6" s="229" t="s">
        <v>750</v>
      </c>
      <c r="B6" s="230" t="s">
        <v>751</v>
      </c>
      <c r="C6" s="123" t="s">
        <v>412</v>
      </c>
      <c r="D6" s="124" t="s">
        <v>413</v>
      </c>
      <c r="E6" s="123" t="s">
        <v>414</v>
      </c>
      <c r="F6" s="123" t="s">
        <v>415</v>
      </c>
      <c r="G6" s="125" t="s">
        <v>416</v>
      </c>
      <c r="H6" s="123" t="s">
        <v>417</v>
      </c>
      <c r="I6" s="126" t="s">
        <v>418</v>
      </c>
      <c r="J6" s="23" t="s">
        <v>419</v>
      </c>
      <c r="O6" s="127"/>
    </row>
    <row r="7" spans="1:28" ht="16.5" customHeight="1" x14ac:dyDescent="0.25">
      <c r="A7" s="24" t="s">
        <v>420</v>
      </c>
      <c r="B7" s="25" t="s">
        <v>421</v>
      </c>
      <c r="C7" s="26"/>
      <c r="D7" s="27"/>
      <c r="E7" s="28"/>
      <c r="F7" s="28"/>
      <c r="G7" s="29"/>
      <c r="H7" s="30"/>
      <c r="I7" s="31"/>
      <c r="J7" s="31"/>
      <c r="O7" s="127"/>
    </row>
    <row r="8" spans="1:28" ht="15" customHeight="1" x14ac:dyDescent="0.3">
      <c r="A8" s="32"/>
      <c r="B8" s="33" t="s">
        <v>412</v>
      </c>
      <c r="C8" s="34">
        <f>SUM(C10+C58)</f>
        <v>49155863414.433334</v>
      </c>
      <c r="D8" s="35">
        <f t="shared" ref="D8:J8" si="0">D10+D59+D76</f>
        <v>13516733323.59</v>
      </c>
      <c r="E8" s="36" t="e">
        <f t="shared" si="0"/>
        <v>#REF!</v>
      </c>
      <c r="F8" s="36">
        <f t="shared" si="0"/>
        <v>813537014.85000002</v>
      </c>
      <c r="G8" s="37">
        <f t="shared" si="0"/>
        <v>6024116761.6300001</v>
      </c>
      <c r="H8" s="38">
        <f t="shared" si="0"/>
        <v>38114130090.843338</v>
      </c>
      <c r="I8" s="39">
        <f t="shared" si="0"/>
        <v>35639130090.843338</v>
      </c>
      <c r="J8" s="39">
        <f t="shared" si="0"/>
        <v>2475000000</v>
      </c>
      <c r="K8" s="40"/>
      <c r="O8" s="127"/>
    </row>
    <row r="9" spans="1:28" x14ac:dyDescent="0.25">
      <c r="A9" s="41"/>
      <c r="B9" s="42"/>
      <c r="C9" s="43"/>
      <c r="E9" s="45"/>
      <c r="F9" s="45"/>
      <c r="G9" s="46"/>
      <c r="H9" s="47"/>
      <c r="I9" s="48"/>
      <c r="J9" s="48"/>
      <c r="O9" s="128">
        <f>17167703.13-18353272.56</f>
        <v>-1185569.4299999997</v>
      </c>
    </row>
    <row r="10" spans="1:28" x14ac:dyDescent="0.25">
      <c r="A10" s="50" t="s">
        <v>422</v>
      </c>
      <c r="B10" s="51" t="s">
        <v>423</v>
      </c>
      <c r="C10" s="52">
        <f t="shared" ref="C10:H10" si="1">C12</f>
        <v>21840149336.018345</v>
      </c>
      <c r="D10" s="35">
        <f>SUM(D12)</f>
        <v>2320802574.4000001</v>
      </c>
      <c r="E10" s="36" t="e">
        <f t="shared" si="1"/>
        <v>#REF!</v>
      </c>
      <c r="F10" s="36">
        <f>SUM(F12)</f>
        <v>788517272.36000001</v>
      </c>
      <c r="G10" s="37">
        <f>SUM(G12+G54)</f>
        <v>135748291.03999999</v>
      </c>
      <c r="H10" s="38">
        <f t="shared" si="1"/>
        <v>19519346761.618343</v>
      </c>
      <c r="I10" s="39">
        <f>I12</f>
        <v>19519346761.618343</v>
      </c>
      <c r="J10" s="39">
        <f>J12</f>
        <v>0</v>
      </c>
      <c r="O10" s="127"/>
      <c r="AB10" s="40" t="e">
        <f>SUM(D10-#REF!-D50)</f>
        <v>#REF!</v>
      </c>
    </row>
    <row r="11" spans="1:28" x14ac:dyDescent="0.25">
      <c r="A11" s="50"/>
      <c r="B11" s="53"/>
      <c r="C11" s="54"/>
      <c r="D11" s="35"/>
      <c r="E11" s="36"/>
      <c r="F11" s="36"/>
      <c r="G11" s="37"/>
      <c r="H11" s="38"/>
      <c r="I11" s="39"/>
      <c r="J11" s="39"/>
      <c r="L11" s="49"/>
      <c r="O11" s="127"/>
    </row>
    <row r="12" spans="1:28" x14ac:dyDescent="0.25">
      <c r="A12" s="50" t="s">
        <v>424</v>
      </c>
      <c r="B12" s="55" t="s">
        <v>425</v>
      </c>
      <c r="C12" s="56">
        <f>SUM(C14+C31+C48+C54)</f>
        <v>21840149336.018345</v>
      </c>
      <c r="D12" s="57">
        <f>SUM(D14+D31+D48+D54)</f>
        <v>2320802574.4000001</v>
      </c>
      <c r="E12" s="57" t="e">
        <f>SUM(E14+E31+E48+E54)</f>
        <v>#REF!</v>
      </c>
      <c r="F12" s="57">
        <f>SUM(F14+F31+F48+F54)</f>
        <v>788517272.36000001</v>
      </c>
      <c r="G12" s="58">
        <f>SUM(G14+G31+G48)</f>
        <v>29596000</v>
      </c>
      <c r="H12" s="54">
        <f>SUM(H14+H31+H48+H54)</f>
        <v>19519346761.618343</v>
      </c>
      <c r="I12" s="59">
        <f>SUM(I14+I31+I48+I54)</f>
        <v>19519346761.618343</v>
      </c>
      <c r="J12" s="57">
        <f>SUM(J14+J31+J48+J54)</f>
        <v>0</v>
      </c>
      <c r="O12" s="127"/>
    </row>
    <row r="13" spans="1:28" x14ac:dyDescent="0.25">
      <c r="A13" s="50"/>
      <c r="B13" s="55"/>
      <c r="C13" s="56"/>
      <c r="E13" s="45"/>
      <c r="F13" s="45"/>
      <c r="G13" s="46"/>
      <c r="H13" s="47"/>
      <c r="I13" s="48"/>
      <c r="J13" s="48"/>
      <c r="O13" s="127"/>
    </row>
    <row r="14" spans="1:28" x14ac:dyDescent="0.25">
      <c r="A14" s="50" t="s">
        <v>426</v>
      </c>
      <c r="B14" s="55" t="s">
        <v>427</v>
      </c>
      <c r="C14" s="56">
        <f t="shared" ref="C14:J14" si="2">SUM(C16+C19+C22+C27)</f>
        <v>3242028421.3799963</v>
      </c>
      <c r="D14" s="60">
        <f>SUM(D16+D19+D22+D27)</f>
        <v>959194327.36000001</v>
      </c>
      <c r="E14" s="60">
        <f t="shared" si="2"/>
        <v>156081055</v>
      </c>
      <c r="F14" s="60">
        <f t="shared" si="2"/>
        <v>788517272.36000001</v>
      </c>
      <c r="G14" s="60">
        <f>SUM(G19+G22)</f>
        <v>14596000</v>
      </c>
      <c r="H14" s="56">
        <f t="shared" si="2"/>
        <v>2282834094.0199966</v>
      </c>
      <c r="I14" s="61">
        <f t="shared" si="2"/>
        <v>2282834094.0199966</v>
      </c>
      <c r="J14" s="61">
        <f t="shared" si="2"/>
        <v>0</v>
      </c>
      <c r="O14" s="127"/>
    </row>
    <row r="15" spans="1:28" x14ac:dyDescent="0.25">
      <c r="A15" s="50"/>
      <c r="B15" s="55"/>
      <c r="C15" s="62" t="s">
        <v>428</v>
      </c>
      <c r="E15" s="45"/>
      <c r="F15" s="45"/>
      <c r="G15" s="46"/>
      <c r="H15" s="47"/>
      <c r="I15" s="48"/>
      <c r="J15" s="48"/>
      <c r="O15" s="129">
        <f>SUM(D8+H8)</f>
        <v>51630863414.433334</v>
      </c>
    </row>
    <row r="16" spans="1:28" x14ac:dyDescent="0.25">
      <c r="A16" s="32" t="s">
        <v>429</v>
      </c>
      <c r="B16" s="55" t="s">
        <v>430</v>
      </c>
      <c r="C16" s="63">
        <f>+C17</f>
        <v>2129724104.3333299</v>
      </c>
      <c r="D16" s="64"/>
      <c r="E16" s="65">
        <f>E17+E19</f>
        <v>0</v>
      </c>
      <c r="F16" s="65">
        <f>F17+F19</f>
        <v>0</v>
      </c>
      <c r="G16" s="65"/>
      <c r="H16" s="56">
        <f>SUM(H17)</f>
        <v>2129724104.3333299</v>
      </c>
      <c r="I16" s="61">
        <f>SUM(I17)</f>
        <v>2129724104.3333299</v>
      </c>
      <c r="J16" s="61">
        <f>SUM(J17)</f>
        <v>0</v>
      </c>
      <c r="O16" s="127"/>
    </row>
    <row r="17" spans="1:28" x14ac:dyDescent="0.25">
      <c r="A17" s="32" t="s">
        <v>431</v>
      </c>
      <c r="B17" s="66" t="s">
        <v>432</v>
      </c>
      <c r="C17" s="63">
        <f>SUM(D17+I17)</f>
        <v>2129724104.3333299</v>
      </c>
      <c r="E17" s="45"/>
      <c r="F17" s="45"/>
      <c r="G17" s="46"/>
      <c r="H17" s="47">
        <f>SUM(I17:J17)</f>
        <v>2129724104.3333299</v>
      </c>
      <c r="I17" s="48">
        <f>+'[1]Ingresos 2022'!$I$15</f>
        <v>2129724104.3333299</v>
      </c>
      <c r="J17" s="48"/>
      <c r="O17" s="128">
        <f>1694346.99-4714954.23</f>
        <v>-3020607.24</v>
      </c>
      <c r="AB17" s="40"/>
    </row>
    <row r="18" spans="1:28" x14ac:dyDescent="0.25">
      <c r="A18" s="32"/>
      <c r="B18" s="66"/>
      <c r="C18" s="62" t="s">
        <v>428</v>
      </c>
      <c r="E18" s="45"/>
      <c r="F18" s="45"/>
      <c r="G18" s="46"/>
      <c r="H18" s="47"/>
      <c r="I18" s="48"/>
      <c r="J18" s="48"/>
      <c r="O18" s="127"/>
    </row>
    <row r="19" spans="1:28" x14ac:dyDescent="0.25">
      <c r="A19" s="32" t="s">
        <v>433</v>
      </c>
      <c r="B19" s="55" t="s">
        <v>68</v>
      </c>
      <c r="C19" s="56">
        <f>SUM(C20)</f>
        <v>2640000</v>
      </c>
      <c r="D19" s="60">
        <f t="shared" ref="D19:J19" si="3">D20</f>
        <v>2640000</v>
      </c>
      <c r="E19" s="65">
        <f t="shared" si="3"/>
        <v>0</v>
      </c>
      <c r="F19" s="65">
        <f t="shared" si="3"/>
        <v>0</v>
      </c>
      <c r="G19" s="67">
        <f t="shared" si="3"/>
        <v>2640000</v>
      </c>
      <c r="H19" s="63">
        <f t="shared" si="3"/>
        <v>0</v>
      </c>
      <c r="I19" s="68">
        <f t="shared" si="3"/>
        <v>0</v>
      </c>
      <c r="J19" s="68">
        <f t="shared" si="3"/>
        <v>0</v>
      </c>
      <c r="O19" s="127"/>
    </row>
    <row r="20" spans="1:28" x14ac:dyDescent="0.25">
      <c r="A20" s="32" t="s">
        <v>434</v>
      </c>
      <c r="B20" s="66" t="s">
        <v>435</v>
      </c>
      <c r="C20" s="63">
        <f>SUM(D20+I20)</f>
        <v>2640000</v>
      </c>
      <c r="D20" s="44">
        <f>SUM(E20:G20)+J20</f>
        <v>2640000</v>
      </c>
      <c r="E20" s="45"/>
      <c r="F20" s="45"/>
      <c r="G20" s="46">
        <v>2640000</v>
      </c>
      <c r="H20" s="47"/>
      <c r="I20" s="48"/>
      <c r="J20" s="48"/>
      <c r="O20" s="127"/>
    </row>
    <row r="21" spans="1:28" x14ac:dyDescent="0.25">
      <c r="A21" s="32"/>
      <c r="B21" s="66"/>
      <c r="C21" s="62" t="s">
        <v>428</v>
      </c>
      <c r="E21" s="45"/>
      <c r="F21" s="45"/>
      <c r="G21" s="46"/>
      <c r="H21" s="47"/>
      <c r="I21" s="48"/>
      <c r="J21" s="48"/>
      <c r="O21" s="127"/>
    </row>
    <row r="22" spans="1:28" x14ac:dyDescent="0.25">
      <c r="A22" s="32" t="s">
        <v>436</v>
      </c>
      <c r="B22" s="55" t="s">
        <v>437</v>
      </c>
      <c r="C22" s="56">
        <f>SUM(C23+C24+C25)</f>
        <v>1109664317.0466666</v>
      </c>
      <c r="D22" s="60">
        <f>SUM(D23+D24)</f>
        <v>956554327.36000001</v>
      </c>
      <c r="E22" s="60">
        <f>SUM(E23+E24)</f>
        <v>156081055</v>
      </c>
      <c r="F22" s="60">
        <f>SUM(F23+F24)</f>
        <v>788517272.36000001</v>
      </c>
      <c r="G22" s="69">
        <f>SUM(G23+G24)</f>
        <v>11956000</v>
      </c>
      <c r="H22" s="62">
        <f>SUM(H25)</f>
        <v>153109989.68666664</v>
      </c>
      <c r="I22" s="70">
        <f>SUM(I23:I25)</f>
        <v>153109989.68666664</v>
      </c>
      <c r="J22" s="70">
        <f>SUM(J23:J24)</f>
        <v>0</v>
      </c>
      <c r="O22" s="127"/>
    </row>
    <row r="23" spans="1:28" x14ac:dyDescent="0.25">
      <c r="A23" s="32" t="s">
        <v>438</v>
      </c>
      <c r="B23" s="66" t="s">
        <v>439</v>
      </c>
      <c r="C23" s="63">
        <f>SUM(D23+I23)</f>
        <v>168037055</v>
      </c>
      <c r="D23" s="44">
        <f>SUM(E23:G23)+J23</f>
        <v>168037055</v>
      </c>
      <c r="E23" s="71">
        <f>126081055+30000000</f>
        <v>156081055</v>
      </c>
      <c r="F23" s="71"/>
      <c r="G23" s="72">
        <f>3600000+3000000+496000+4800000+60000</f>
        <v>11956000</v>
      </c>
      <c r="H23" s="47"/>
      <c r="I23" s="48"/>
      <c r="J23" s="48"/>
      <c r="O23" s="127"/>
    </row>
    <row r="24" spans="1:28" x14ac:dyDescent="0.25">
      <c r="A24" s="32" t="s">
        <v>440</v>
      </c>
      <c r="B24" s="66" t="s">
        <v>441</v>
      </c>
      <c r="C24" s="63">
        <f>SUM(D24+I24)</f>
        <v>788517272.36000001</v>
      </c>
      <c r="D24" s="44">
        <f>SUM(E24:G24)+J24</f>
        <v>788517272.36000001</v>
      </c>
      <c r="E24" s="71"/>
      <c r="F24" s="71">
        <f>+'[2]Ingresos 2022'!$F$22-67000000</f>
        <v>788517272.36000001</v>
      </c>
      <c r="G24" s="72"/>
      <c r="H24" s="47"/>
      <c r="I24" s="48"/>
      <c r="J24" s="48"/>
      <c r="O24" s="127"/>
    </row>
    <row r="25" spans="1:28" ht="12.75" customHeight="1" x14ac:dyDescent="0.25">
      <c r="A25" s="32"/>
      <c r="B25" s="66" t="s">
        <v>442</v>
      </c>
      <c r="C25" s="63">
        <f>SUM(D25+I25)</f>
        <v>153109989.68666664</v>
      </c>
      <c r="D25" s="73"/>
      <c r="E25" s="74"/>
      <c r="F25" s="74"/>
      <c r="G25" s="75"/>
      <c r="H25" s="47">
        <f>SUM(I25)</f>
        <v>153109989.68666664</v>
      </c>
      <c r="I25" s="48">
        <f>+'[1]Ingresos 2022'!$I$23</f>
        <v>153109989.68666664</v>
      </c>
      <c r="J25" s="48"/>
    </row>
    <row r="26" spans="1:28" ht="12.75" customHeight="1" x14ac:dyDescent="0.25">
      <c r="A26" s="32"/>
      <c r="B26" s="55"/>
      <c r="C26" s="63"/>
      <c r="D26" s="73"/>
      <c r="E26" s="74"/>
      <c r="F26" s="74"/>
      <c r="G26" s="75"/>
      <c r="H26" s="47"/>
      <c r="I26" s="48"/>
      <c r="J26" s="48"/>
    </row>
    <row r="27" spans="1:28" hidden="1" x14ac:dyDescent="0.25">
      <c r="A27" s="32" t="s">
        <v>443</v>
      </c>
      <c r="B27" s="55" t="s">
        <v>444</v>
      </c>
      <c r="C27" s="56">
        <f>SUM(D27)</f>
        <v>0</v>
      </c>
      <c r="D27" s="76">
        <f>SUM(E27:G27)</f>
        <v>0</v>
      </c>
      <c r="E27" s="36">
        <f t="shared" ref="E27:J28" si="4">E28</f>
        <v>0</v>
      </c>
      <c r="F27" s="36">
        <f t="shared" si="4"/>
        <v>0</v>
      </c>
      <c r="G27" s="37" t="str">
        <f t="shared" si="4"/>
        <v>-</v>
      </c>
      <c r="H27" s="38">
        <f t="shared" si="4"/>
        <v>0</v>
      </c>
      <c r="I27" s="39">
        <f t="shared" si="4"/>
        <v>0</v>
      </c>
      <c r="J27" s="39">
        <f t="shared" si="4"/>
        <v>0</v>
      </c>
    </row>
    <row r="28" spans="1:28" hidden="1" x14ac:dyDescent="0.25">
      <c r="A28" s="32" t="s">
        <v>445</v>
      </c>
      <c r="B28" s="55" t="s">
        <v>446</v>
      </c>
      <c r="C28" s="63">
        <f>SUM(D28)</f>
        <v>0</v>
      </c>
      <c r="D28" s="73">
        <f>SUM(E28:G28)</f>
        <v>0</v>
      </c>
      <c r="E28" s="45">
        <f t="shared" si="4"/>
        <v>0</v>
      </c>
      <c r="F28" s="45">
        <f t="shared" si="4"/>
        <v>0</v>
      </c>
      <c r="G28" s="46" t="str">
        <f t="shared" si="4"/>
        <v>-</v>
      </c>
      <c r="H28" s="47">
        <f t="shared" si="4"/>
        <v>0</v>
      </c>
      <c r="I28" s="48">
        <f t="shared" si="4"/>
        <v>0</v>
      </c>
      <c r="J28" s="48">
        <f t="shared" si="4"/>
        <v>0</v>
      </c>
    </row>
    <row r="29" spans="1:28" hidden="1" x14ac:dyDescent="0.25">
      <c r="A29" s="32" t="s">
        <v>447</v>
      </c>
      <c r="B29" s="66" t="s">
        <v>448</v>
      </c>
      <c r="C29" s="63">
        <f>SUM(D29+I29)</f>
        <v>0</v>
      </c>
      <c r="D29" s="44">
        <f>SUM(E29:G29)+J29</f>
        <v>0</v>
      </c>
      <c r="E29" s="45"/>
      <c r="F29" s="45"/>
      <c r="G29" s="46" t="s">
        <v>449</v>
      </c>
      <c r="H29" s="47"/>
      <c r="I29" s="48"/>
      <c r="J29" s="48"/>
    </row>
    <row r="30" spans="1:28" hidden="1" x14ac:dyDescent="0.25">
      <c r="A30" s="32"/>
      <c r="B30" s="66"/>
      <c r="C30" s="62" t="s">
        <v>428</v>
      </c>
      <c r="E30" s="45"/>
      <c r="F30" s="45"/>
      <c r="G30" s="46"/>
      <c r="H30" s="47"/>
      <c r="I30" s="48"/>
      <c r="J30" s="48"/>
    </row>
    <row r="31" spans="1:28" x14ac:dyDescent="0.25">
      <c r="A31" s="50" t="s">
        <v>450</v>
      </c>
      <c r="B31" s="55" t="s">
        <v>451</v>
      </c>
      <c r="C31" s="38">
        <f>SUM(C32+C37+C42)</f>
        <v>17683928815.330887</v>
      </c>
      <c r="D31" s="35">
        <f>SUM(D32+D37+D42)</f>
        <v>1044064418</v>
      </c>
      <c r="E31" s="35" t="e">
        <f>SUM(E32+E37+E42)</f>
        <v>#REF!</v>
      </c>
      <c r="F31" s="35">
        <f>SUM(F32+F37+F42)</f>
        <v>0</v>
      </c>
      <c r="G31" s="77">
        <f>SUM(G32+G37+G42)</f>
        <v>0</v>
      </c>
      <c r="H31" s="38">
        <f>H32+H37+H42</f>
        <v>16639864397.330887</v>
      </c>
      <c r="I31" s="39">
        <f>I32+I37+I42</f>
        <v>16639864397.330887</v>
      </c>
      <c r="J31" s="39">
        <f>J32+J37+J42</f>
        <v>0</v>
      </c>
    </row>
    <row r="32" spans="1:28" x14ac:dyDescent="0.25">
      <c r="A32" s="32" t="s">
        <v>452</v>
      </c>
      <c r="B32" s="55" t="s">
        <v>453</v>
      </c>
      <c r="C32" s="56">
        <f>SUM(C33)</f>
        <v>11593750054</v>
      </c>
      <c r="D32" s="60">
        <f>SUM(D33)</f>
        <v>0</v>
      </c>
      <c r="E32" s="60" t="e">
        <f>SUM(E33)</f>
        <v>#REF!</v>
      </c>
      <c r="F32" s="60">
        <f>SUM(F33)</f>
        <v>0</v>
      </c>
      <c r="G32" s="69">
        <f>SUM(G33)</f>
        <v>0</v>
      </c>
      <c r="H32" s="38">
        <f>SUM(H35)</f>
        <v>11593750054</v>
      </c>
      <c r="I32" s="39">
        <f>SUM(I34:I35)</f>
        <v>11593750054</v>
      </c>
      <c r="J32" s="39">
        <f>SUM(J34:J35)</f>
        <v>0</v>
      </c>
    </row>
    <row r="33" spans="1:10" x14ac:dyDescent="0.25">
      <c r="A33" s="32" t="s">
        <v>454</v>
      </c>
      <c r="B33" s="66" t="s">
        <v>455</v>
      </c>
      <c r="C33" s="63">
        <f>SUM(C34:C35)</f>
        <v>11593750054</v>
      </c>
      <c r="D33" s="44">
        <f>SUM(D34:D35)</f>
        <v>0</v>
      </c>
      <c r="E33" s="45" t="e">
        <f>SUM(#REF!+E34+E35+#REF!+#REF!)</f>
        <v>#REF!</v>
      </c>
      <c r="F33" s="45">
        <f>SUM(F34:F35)</f>
        <v>0</v>
      </c>
      <c r="G33" s="46">
        <f>SUM(G34)</f>
        <v>0</v>
      </c>
      <c r="H33" s="47"/>
      <c r="I33" s="48"/>
      <c r="J33" s="48"/>
    </row>
    <row r="34" spans="1:10" hidden="1" x14ac:dyDescent="0.25">
      <c r="A34" s="32"/>
      <c r="B34" s="66" t="s">
        <v>457</v>
      </c>
      <c r="C34" s="63">
        <f>SUM(D34+I34)</f>
        <v>0</v>
      </c>
      <c r="D34" s="44">
        <f>SUM(E34:G34)+J34</f>
        <v>0</v>
      </c>
      <c r="E34" s="45"/>
      <c r="F34" s="45">
        <v>0</v>
      </c>
      <c r="G34" s="46">
        <v>0</v>
      </c>
      <c r="H34" s="47"/>
      <c r="I34" s="48"/>
      <c r="J34" s="48"/>
    </row>
    <row r="35" spans="1:10" x14ac:dyDescent="0.25">
      <c r="A35" s="32"/>
      <c r="B35" s="66" t="s">
        <v>458</v>
      </c>
      <c r="C35" s="63">
        <f>SUM(D35+I35)</f>
        <v>11593750054</v>
      </c>
      <c r="D35" s="44">
        <f>SUM(E35:G35)+J35</f>
        <v>0</v>
      </c>
      <c r="E35" s="45"/>
      <c r="F35" s="45"/>
      <c r="G35" s="46"/>
      <c r="H35" s="47">
        <f>SUM(I35:J35)</f>
        <v>11593750054</v>
      </c>
      <c r="I35" s="48">
        <v>11593750054</v>
      </c>
      <c r="J35" s="48"/>
    </row>
    <row r="36" spans="1:10" x14ac:dyDescent="0.25">
      <c r="A36" s="32"/>
      <c r="B36" s="66"/>
      <c r="C36" s="78" t="s">
        <v>428</v>
      </c>
      <c r="E36" s="45"/>
      <c r="F36" s="45"/>
      <c r="G36" s="46"/>
      <c r="H36" s="47"/>
      <c r="I36" s="48"/>
      <c r="J36" s="48"/>
    </row>
    <row r="37" spans="1:10" x14ac:dyDescent="0.25">
      <c r="A37" s="32" t="s">
        <v>459</v>
      </c>
      <c r="B37" s="55" t="s">
        <v>460</v>
      </c>
      <c r="C37" s="38">
        <f>SUM(C38:C40)</f>
        <v>6090178761.3308868</v>
      </c>
      <c r="D37" s="35">
        <f>SUM(D38:D38)</f>
        <v>1044064418</v>
      </c>
      <c r="E37" s="36">
        <f>SUM(E38:E38)</f>
        <v>1044064418</v>
      </c>
      <c r="F37" s="45">
        <f>SUM(F38:F38)</f>
        <v>0</v>
      </c>
      <c r="G37" s="37">
        <f>SUM(G38:G39)</f>
        <v>0</v>
      </c>
      <c r="H37" s="38">
        <f>SUM(H38:H40)</f>
        <v>5046114343.3308868</v>
      </c>
      <c r="I37" s="39">
        <f>SUM(I38:I40)</f>
        <v>5046114343.3308868</v>
      </c>
      <c r="J37" s="39">
        <f>SUM(J38:J40)</f>
        <v>0</v>
      </c>
    </row>
    <row r="38" spans="1:10" x14ac:dyDescent="0.25">
      <c r="A38" s="32"/>
      <c r="B38" s="66" t="s">
        <v>461</v>
      </c>
      <c r="C38" s="63">
        <f>SUM(D38+I38)</f>
        <v>1044064418</v>
      </c>
      <c r="D38" s="44">
        <f>SUM(E38:G38)+J38</f>
        <v>1044064418</v>
      </c>
      <c r="E38" s="45">
        <f>+'[3]Ingresos 2022'!$J$39+787021211+43972900</f>
        <v>1044064418</v>
      </c>
      <c r="F38" s="45"/>
      <c r="G38" s="46">
        <v>0</v>
      </c>
      <c r="H38" s="47"/>
      <c r="I38" s="48"/>
      <c r="J38" s="48"/>
    </row>
    <row r="39" spans="1:10" x14ac:dyDescent="0.25">
      <c r="A39" s="32"/>
      <c r="B39" s="79"/>
      <c r="C39" s="63"/>
      <c r="E39" s="45"/>
      <c r="F39" s="45"/>
      <c r="G39" s="46">
        <v>0</v>
      </c>
      <c r="H39" s="47"/>
      <c r="I39" s="48"/>
      <c r="J39" s="48"/>
    </row>
    <row r="40" spans="1:10" x14ac:dyDescent="0.25">
      <c r="A40" s="32" t="s">
        <v>462</v>
      </c>
      <c r="B40" s="66" t="s">
        <v>463</v>
      </c>
      <c r="C40" s="63">
        <f>SUM(D40+I40)</f>
        <v>5046114343.3308868</v>
      </c>
      <c r="E40" s="45"/>
      <c r="F40" s="45"/>
      <c r="G40" s="46">
        <v>0</v>
      </c>
      <c r="H40" s="47">
        <f>SUM(I40:J40)</f>
        <v>5046114343.3308868</v>
      </c>
      <c r="I40" s="48">
        <f>3973896714+'[4]Plantilla Ingresos 2022'!$I$41</f>
        <v>5046114343.3308868</v>
      </c>
      <c r="J40" s="48"/>
    </row>
    <row r="41" spans="1:10" x14ac:dyDescent="0.25">
      <c r="A41" s="32"/>
      <c r="B41" s="79"/>
      <c r="C41" s="56"/>
      <c r="E41" s="45"/>
      <c r="F41" s="45"/>
      <c r="G41" s="46"/>
      <c r="H41" s="47"/>
      <c r="I41" s="48"/>
      <c r="J41" s="48"/>
    </row>
    <row r="42" spans="1:10" ht="14.25" hidden="1" customHeight="1" x14ac:dyDescent="0.25">
      <c r="A42" s="32" t="s">
        <v>464</v>
      </c>
      <c r="B42" s="55" t="s">
        <v>465</v>
      </c>
      <c r="C42" s="56">
        <f>SUM(C43)</f>
        <v>0</v>
      </c>
      <c r="D42" s="60">
        <f t="shared" ref="D42:J42" si="5">SUM(D43)</f>
        <v>0</v>
      </c>
      <c r="E42" s="60">
        <f t="shared" si="5"/>
        <v>0</v>
      </c>
      <c r="F42" s="60">
        <f t="shared" si="5"/>
        <v>0</v>
      </c>
      <c r="G42" s="69">
        <f t="shared" si="5"/>
        <v>0</v>
      </c>
      <c r="H42" s="56">
        <f t="shared" si="5"/>
        <v>0</v>
      </c>
      <c r="I42" s="61">
        <f t="shared" si="5"/>
        <v>0</v>
      </c>
      <c r="J42" s="60">
        <f t="shared" si="5"/>
        <v>0</v>
      </c>
    </row>
    <row r="43" spans="1:10" ht="14.25" hidden="1" customHeight="1" x14ac:dyDescent="0.25">
      <c r="A43" s="32" t="s">
        <v>466</v>
      </c>
      <c r="B43" s="80" t="s">
        <v>467</v>
      </c>
      <c r="C43" s="56">
        <f>SUM(C44+C46)</f>
        <v>0</v>
      </c>
      <c r="D43" s="35">
        <f>SUM(D44:D46)</f>
        <v>0</v>
      </c>
      <c r="E43" s="36">
        <f>SUM(E44:E47)</f>
        <v>0</v>
      </c>
      <c r="F43" s="45">
        <f>SUM(F44)</f>
        <v>0</v>
      </c>
      <c r="G43" s="46">
        <f>SUM(G44)</f>
        <v>0</v>
      </c>
      <c r="H43" s="47">
        <f>SUM(H44:H46)</f>
        <v>0</v>
      </c>
      <c r="I43" s="48">
        <f>SUM(I44:I46)</f>
        <v>0</v>
      </c>
      <c r="J43" s="44">
        <f>SUM(J44:J46)</f>
        <v>0</v>
      </c>
    </row>
    <row r="44" spans="1:10" hidden="1" x14ac:dyDescent="0.25">
      <c r="A44" s="32"/>
      <c r="B44" s="66" t="s">
        <v>456</v>
      </c>
      <c r="C44" s="63">
        <f>SUM(D44+I44)</f>
        <v>0</v>
      </c>
      <c r="D44" s="44">
        <f>SUM(E44+F44+G44+J44)</f>
        <v>0</v>
      </c>
      <c r="E44" s="45"/>
      <c r="F44" s="45">
        <v>0</v>
      </c>
      <c r="G44" s="46">
        <v>0</v>
      </c>
      <c r="H44" s="47"/>
      <c r="I44" s="48"/>
      <c r="J44" s="48"/>
    </row>
    <row r="45" spans="1:10" hidden="1" x14ac:dyDescent="0.25">
      <c r="A45" s="32"/>
      <c r="B45" s="81"/>
      <c r="C45" s="63"/>
      <c r="D45" s="44">
        <f>SUM(E45+F45+G45+J45)</f>
        <v>0</v>
      </c>
      <c r="E45" s="45"/>
      <c r="F45" s="45"/>
      <c r="G45" s="46"/>
      <c r="H45" s="47"/>
      <c r="I45" s="48"/>
      <c r="J45" s="48"/>
    </row>
    <row r="46" spans="1:10" hidden="1" x14ac:dyDescent="0.25">
      <c r="A46" s="32" t="s">
        <v>466</v>
      </c>
      <c r="B46" s="66" t="s">
        <v>468</v>
      </c>
      <c r="C46" s="63">
        <f>SUM(D46+I46)</f>
        <v>0</v>
      </c>
      <c r="D46" s="44">
        <f>SUM(E46+F46+G46+J46)</f>
        <v>0</v>
      </c>
      <c r="E46" s="45"/>
      <c r="F46" s="45"/>
      <c r="G46" s="46"/>
      <c r="H46" s="47">
        <f>SUM(I46:J46)</f>
        <v>0</v>
      </c>
      <c r="I46" s="48"/>
      <c r="J46" s="48"/>
    </row>
    <row r="47" spans="1:10" x14ac:dyDescent="0.25">
      <c r="A47" s="32"/>
      <c r="B47" s="66"/>
      <c r="C47" s="63"/>
      <c r="E47" s="45"/>
      <c r="F47" s="45"/>
      <c r="G47" s="46"/>
      <c r="H47" s="47"/>
      <c r="I47" s="48"/>
      <c r="J47" s="48"/>
    </row>
    <row r="48" spans="1:10" x14ac:dyDescent="0.25">
      <c r="A48" s="32" t="s">
        <v>469</v>
      </c>
      <c r="B48" s="55" t="s">
        <v>470</v>
      </c>
      <c r="C48" s="56">
        <f>SUM(C49)</f>
        <v>808039808.26746118</v>
      </c>
      <c r="D48" s="60">
        <f t="shared" ref="D48:J48" si="6">D49</f>
        <v>211391538</v>
      </c>
      <c r="E48" s="82">
        <f t="shared" si="6"/>
        <v>196391538</v>
      </c>
      <c r="F48" s="82">
        <f t="shared" si="6"/>
        <v>0</v>
      </c>
      <c r="G48" s="67">
        <f t="shared" si="6"/>
        <v>15000000</v>
      </c>
      <c r="H48" s="56">
        <f t="shared" si="6"/>
        <v>596648270.26746118</v>
      </c>
      <c r="I48" s="61">
        <f t="shared" si="6"/>
        <v>596648270.26746118</v>
      </c>
      <c r="J48" s="61">
        <f t="shared" si="6"/>
        <v>0</v>
      </c>
    </row>
    <row r="49" spans="1:10" x14ac:dyDescent="0.25">
      <c r="A49" s="32" t="s">
        <v>471</v>
      </c>
      <c r="B49" s="55" t="s">
        <v>472</v>
      </c>
      <c r="C49" s="56">
        <f>SUM(C50:C52)</f>
        <v>808039808.26746118</v>
      </c>
      <c r="D49" s="76">
        <f>SUM(D50:D52)</f>
        <v>211391538</v>
      </c>
      <c r="E49" s="74">
        <f>SUM(E50)</f>
        <v>196391538</v>
      </c>
      <c r="F49" s="74"/>
      <c r="G49" s="75">
        <f>SUM(G50:G52)</f>
        <v>15000000</v>
      </c>
      <c r="H49" s="62">
        <f>SUM(H50:H52)</f>
        <v>596648270.26746118</v>
      </c>
      <c r="I49" s="70">
        <f>SUM(I50:I52)</f>
        <v>596648270.26746118</v>
      </c>
      <c r="J49" s="70">
        <f>SUM(J50:J52)</f>
        <v>0</v>
      </c>
    </row>
    <row r="50" spans="1:10" x14ac:dyDescent="0.25">
      <c r="A50" s="32" t="s">
        <v>473</v>
      </c>
      <c r="B50" s="66" t="s">
        <v>474</v>
      </c>
      <c r="C50" s="63">
        <f>SUM(D50+I50)</f>
        <v>196391538</v>
      </c>
      <c r="D50" s="44">
        <f>SUM(E50+F50+G50+J50)</f>
        <v>196391538</v>
      </c>
      <c r="E50" s="71">
        <f>+'[3]Ingresos 2022'!$J$51+141738663+10557651</f>
        <v>196391538</v>
      </c>
      <c r="F50" s="71"/>
      <c r="G50" s="72"/>
      <c r="H50" s="78">
        <f>SUM(I50:J50)</f>
        <v>0</v>
      </c>
      <c r="I50" s="83"/>
      <c r="J50" s="83"/>
    </row>
    <row r="51" spans="1:10" ht="24.75" customHeight="1" x14ac:dyDescent="0.25">
      <c r="A51" s="32" t="s">
        <v>475</v>
      </c>
      <c r="B51" s="66" t="s">
        <v>476</v>
      </c>
      <c r="C51" s="63">
        <f>SUM(D51+I51)</f>
        <v>15000000</v>
      </c>
      <c r="D51" s="44">
        <f>SUM(E51+F51+G51+J51)</f>
        <v>15000000</v>
      </c>
      <c r="E51" s="71"/>
      <c r="F51" s="71"/>
      <c r="G51" s="72">
        <v>15000000</v>
      </c>
      <c r="H51" s="78"/>
      <c r="I51" s="83"/>
      <c r="J51" s="83"/>
    </row>
    <row r="52" spans="1:10" x14ac:dyDescent="0.25">
      <c r="A52" s="32" t="s">
        <v>477</v>
      </c>
      <c r="B52" s="66" t="s">
        <v>478</v>
      </c>
      <c r="C52" s="63">
        <f>SUM(D52+I52)</f>
        <v>596648270.26746118</v>
      </c>
      <c r="D52" s="44">
        <f>SUM(E52+F52+G52+J52)</f>
        <v>0</v>
      </c>
      <c r="E52" s="71"/>
      <c r="F52" s="71"/>
      <c r="G52" s="72"/>
      <c r="H52" s="47">
        <f>SUM(I52:J52)</f>
        <v>596648270.26746118</v>
      </c>
      <c r="I52" s="83">
        <f>+'[4]Resumen 2022 y 2021'!$J$20</f>
        <v>596648270.26746118</v>
      </c>
      <c r="J52" s="83"/>
    </row>
    <row r="53" spans="1:10" x14ac:dyDescent="0.25">
      <c r="A53" s="32"/>
      <c r="B53" s="66"/>
      <c r="C53" s="63"/>
      <c r="D53" s="73"/>
      <c r="E53" s="71"/>
      <c r="F53" s="71"/>
      <c r="G53" s="72"/>
      <c r="H53" s="78"/>
      <c r="I53" s="83"/>
      <c r="J53" s="83"/>
    </row>
    <row r="54" spans="1:10" x14ac:dyDescent="0.25">
      <c r="A54" s="50" t="s">
        <v>479</v>
      </c>
      <c r="B54" s="55" t="s">
        <v>480</v>
      </c>
      <c r="C54" s="56">
        <f t="shared" ref="C54:I54" si="7">SUM(C55)</f>
        <v>106152291.03999999</v>
      </c>
      <c r="D54" s="76">
        <f t="shared" si="7"/>
        <v>106152291.03999999</v>
      </c>
      <c r="E54" s="74">
        <f t="shared" si="7"/>
        <v>0</v>
      </c>
      <c r="F54" s="74">
        <f t="shared" si="7"/>
        <v>0</v>
      </c>
      <c r="G54" s="75">
        <f>SUM(G55)</f>
        <v>106152291.03999999</v>
      </c>
      <c r="H54" s="78">
        <f t="shared" si="7"/>
        <v>0</v>
      </c>
      <c r="I54" s="83">
        <f t="shared" si="7"/>
        <v>0</v>
      </c>
      <c r="J54" s="70">
        <f>SUM(J55)</f>
        <v>0</v>
      </c>
    </row>
    <row r="55" spans="1:10" x14ac:dyDescent="0.25">
      <c r="A55" s="50" t="s">
        <v>481</v>
      </c>
      <c r="B55" s="55" t="s">
        <v>482</v>
      </c>
      <c r="C55" s="56">
        <f>SUM(C56:C56)</f>
        <v>106152291.03999999</v>
      </c>
      <c r="D55" s="76">
        <f>SUM(D56:D56)</f>
        <v>106152291.03999999</v>
      </c>
      <c r="E55" s="74">
        <f>SUM(E56)</f>
        <v>0</v>
      </c>
      <c r="F55" s="74">
        <f>SUM(F56:F56)</f>
        <v>0</v>
      </c>
      <c r="G55" s="75">
        <f>SUM(G56:G56)</f>
        <v>106152291.03999999</v>
      </c>
      <c r="H55" s="78">
        <f>SUM(H56)</f>
        <v>0</v>
      </c>
      <c r="I55" s="83"/>
      <c r="J55" s="83">
        <f>SUM(J56)</f>
        <v>0</v>
      </c>
    </row>
    <row r="56" spans="1:10" x14ac:dyDescent="0.25">
      <c r="A56" s="32" t="s">
        <v>483</v>
      </c>
      <c r="B56" s="66" t="s">
        <v>484</v>
      </c>
      <c r="C56" s="63">
        <f>SUM(D56+I56)</f>
        <v>106152291.03999999</v>
      </c>
      <c r="D56" s="44">
        <f>SUM(E56:G56)+J56</f>
        <v>106152291.03999999</v>
      </c>
      <c r="E56" s="71">
        <v>0</v>
      </c>
      <c r="F56" s="71"/>
      <c r="G56" s="72">
        <f>44443031.54+61709259.5</f>
        <v>106152291.03999999</v>
      </c>
      <c r="H56" s="47">
        <f>SUM(I56:J56)</f>
        <v>0</v>
      </c>
      <c r="I56" s="83"/>
      <c r="J56" s="83"/>
    </row>
    <row r="57" spans="1:10" x14ac:dyDescent="0.25">
      <c r="A57" s="84"/>
      <c r="B57" s="66"/>
      <c r="C57" s="63"/>
      <c r="D57" s="73"/>
      <c r="E57" s="85"/>
      <c r="F57" s="85"/>
      <c r="G57" s="85"/>
      <c r="H57" s="47"/>
      <c r="I57" s="83"/>
      <c r="J57" s="83"/>
    </row>
    <row r="58" spans="1:10" x14ac:dyDescent="0.25">
      <c r="A58" s="32"/>
      <c r="B58" s="55" t="s">
        <v>485</v>
      </c>
      <c r="C58" s="86">
        <f>SUM(C59+C76)</f>
        <v>27315714078.414993</v>
      </c>
      <c r="D58" s="76">
        <f>+D59+D76</f>
        <v>11195930749.190001</v>
      </c>
      <c r="E58" s="76">
        <f>+E59+E76</f>
        <v>2807542536.1100001</v>
      </c>
      <c r="F58" s="74">
        <f>+F59+F76</f>
        <v>25019742.489999998</v>
      </c>
      <c r="G58" s="75">
        <f>SUM(G59+G76)</f>
        <v>5888368470.5900002</v>
      </c>
      <c r="H58" s="62">
        <f>+H59+H76</f>
        <v>18594783329.224991</v>
      </c>
      <c r="I58" s="70">
        <f>+I59+I76</f>
        <v>16119783329.224991</v>
      </c>
      <c r="J58" s="70">
        <f>+J59+J76</f>
        <v>2475000000</v>
      </c>
    </row>
    <row r="59" spans="1:10" x14ac:dyDescent="0.25">
      <c r="A59" s="87" t="s">
        <v>486</v>
      </c>
      <c r="B59" s="55" t="s">
        <v>487</v>
      </c>
      <c r="C59" s="54">
        <f>SUM(C60+C65+C71)</f>
        <v>17628687656.618492</v>
      </c>
      <c r="D59" s="88">
        <f>D60+D65+D71</f>
        <v>3617135628.3899999</v>
      </c>
      <c r="E59" s="88">
        <f>E60+E65+E71</f>
        <v>324052454</v>
      </c>
      <c r="F59" s="89">
        <f>F60+F65+F71</f>
        <v>0</v>
      </c>
      <c r="G59" s="90">
        <f>G60+G65+G71</f>
        <v>3293083174.3899999</v>
      </c>
      <c r="H59" s="52">
        <f>H65+H71</f>
        <v>14011552028.228493</v>
      </c>
      <c r="I59" s="91">
        <f>I65</f>
        <v>14011552028.228493</v>
      </c>
      <c r="J59" s="91">
        <f>SUM(J65+J71)</f>
        <v>0</v>
      </c>
    </row>
    <row r="60" spans="1:10" x14ac:dyDescent="0.25">
      <c r="A60" s="50" t="s">
        <v>488</v>
      </c>
      <c r="B60" s="55" t="s">
        <v>489</v>
      </c>
      <c r="C60" s="56">
        <f>D60+H60</f>
        <v>426000000</v>
      </c>
      <c r="D60" s="35">
        <f>SUM(D63:D63)</f>
        <v>426000000</v>
      </c>
      <c r="E60" s="35">
        <f>SUM(E62)</f>
        <v>0</v>
      </c>
      <c r="F60" s="36">
        <f>F62</f>
        <v>0</v>
      </c>
      <c r="G60" s="37">
        <f>G62</f>
        <v>426000000</v>
      </c>
      <c r="H60" s="38">
        <f>H62</f>
        <v>0</v>
      </c>
      <c r="I60" s="39">
        <f>I62</f>
        <v>0</v>
      </c>
      <c r="J60" s="39">
        <f>J62</f>
        <v>0</v>
      </c>
    </row>
    <row r="61" spans="1:10" x14ac:dyDescent="0.25">
      <c r="A61" s="92"/>
      <c r="B61" s="79"/>
      <c r="C61" s="56"/>
      <c r="F61" s="45"/>
      <c r="G61" s="46"/>
      <c r="H61" s="47"/>
      <c r="I61" s="48"/>
      <c r="J61" s="48"/>
    </row>
    <row r="62" spans="1:10" x14ac:dyDescent="0.25">
      <c r="A62" s="32" t="s">
        <v>490</v>
      </c>
      <c r="B62" s="55" t="s">
        <v>491</v>
      </c>
      <c r="C62" s="56">
        <f>SUM(C63:C63)</f>
        <v>426000000</v>
      </c>
      <c r="D62" s="35">
        <f>SUM(C63:C63)</f>
        <v>426000000</v>
      </c>
      <c r="E62" s="44">
        <f>SUM(E63)</f>
        <v>0</v>
      </c>
      <c r="F62" s="44">
        <f>SUM(F63:F63)</f>
        <v>0</v>
      </c>
      <c r="G62" s="40">
        <f>SUM(G63:G63)</f>
        <v>426000000</v>
      </c>
      <c r="H62" s="47">
        <f>H63</f>
        <v>0</v>
      </c>
      <c r="I62" s="48">
        <f>SUM(I63:I63)</f>
        <v>0</v>
      </c>
      <c r="J62" s="44">
        <f>SUM(J63:J63)</f>
        <v>0</v>
      </c>
    </row>
    <row r="63" spans="1:10" x14ac:dyDescent="0.25">
      <c r="A63" s="32" t="s">
        <v>492</v>
      </c>
      <c r="B63" s="66" t="s">
        <v>493</v>
      </c>
      <c r="C63" s="63">
        <f>SUM(D63+I63)</f>
        <v>426000000</v>
      </c>
      <c r="D63" s="44">
        <f>SUM(E63:G63)+J63</f>
        <v>426000000</v>
      </c>
      <c r="E63" s="44">
        <v>0</v>
      </c>
      <c r="F63" s="45"/>
      <c r="G63" s="46">
        <f>120000000+210000000+96000000</f>
        <v>426000000</v>
      </c>
      <c r="H63" s="47">
        <v>0</v>
      </c>
      <c r="I63" s="48">
        <v>0</v>
      </c>
      <c r="J63" s="48">
        <v>0</v>
      </c>
    </row>
    <row r="64" spans="1:10" x14ac:dyDescent="0.25">
      <c r="A64" s="32"/>
      <c r="B64" s="66"/>
      <c r="C64" s="56"/>
      <c r="F64" s="45"/>
      <c r="G64" s="46"/>
      <c r="H64" s="47"/>
      <c r="I64" s="48"/>
      <c r="J64" s="48"/>
    </row>
    <row r="65" spans="1:10" x14ac:dyDescent="0.25">
      <c r="A65" s="50" t="s">
        <v>494</v>
      </c>
      <c r="B65" s="55" t="s">
        <v>495</v>
      </c>
      <c r="C65" s="56">
        <f>+C66</f>
        <v>14335604482.228493</v>
      </c>
      <c r="D65" s="35">
        <f t="shared" ref="D65:J65" si="8">D66</f>
        <v>324052454</v>
      </c>
      <c r="E65" s="35">
        <f t="shared" si="8"/>
        <v>324052454</v>
      </c>
      <c r="F65" s="36">
        <f t="shared" si="8"/>
        <v>0</v>
      </c>
      <c r="G65" s="37">
        <f t="shared" si="8"/>
        <v>0</v>
      </c>
      <c r="H65" s="38">
        <f t="shared" si="8"/>
        <v>14011552028.228493</v>
      </c>
      <c r="I65" s="39">
        <f t="shared" si="8"/>
        <v>14011552028.228493</v>
      </c>
      <c r="J65" s="39">
        <f t="shared" si="8"/>
        <v>0</v>
      </c>
    </row>
    <row r="66" spans="1:10" x14ac:dyDescent="0.25">
      <c r="A66" s="32" t="s">
        <v>496</v>
      </c>
      <c r="B66" s="66" t="s">
        <v>497</v>
      </c>
      <c r="C66" s="56">
        <f>SUM(C67+C69)</f>
        <v>14335604482.228493</v>
      </c>
      <c r="D66" s="35">
        <f>SUM(D67)</f>
        <v>324052454</v>
      </c>
      <c r="E66" s="35">
        <f>SUM(E67)</f>
        <v>324052454</v>
      </c>
      <c r="F66" s="36">
        <f>SUM(F68:F68)</f>
        <v>0</v>
      </c>
      <c r="G66" s="37">
        <f>SUM(G67:G68)</f>
        <v>0</v>
      </c>
      <c r="H66" s="47">
        <f>+H67</f>
        <v>14011552028.228493</v>
      </c>
      <c r="I66" s="48">
        <f>+I67</f>
        <v>14011552028.228493</v>
      </c>
      <c r="J66" s="48">
        <f>+J67</f>
        <v>0</v>
      </c>
    </row>
    <row r="67" spans="1:10" x14ac:dyDescent="0.25">
      <c r="A67" s="32" t="s">
        <v>498</v>
      </c>
      <c r="B67" s="66" t="s">
        <v>499</v>
      </c>
      <c r="C67" s="56">
        <f>SUM(C68:C68)</f>
        <v>324052454</v>
      </c>
      <c r="D67" s="35">
        <f>SUM(D68:D68)</f>
        <v>324052454</v>
      </c>
      <c r="E67" s="44">
        <f>SUM(E68:E68)</f>
        <v>324052454</v>
      </c>
      <c r="F67" s="45"/>
      <c r="G67" s="46"/>
      <c r="H67" s="47">
        <f>SUM(H68:H69)</f>
        <v>14011552028.228493</v>
      </c>
      <c r="I67" s="48">
        <f>SUM(I68:I69)</f>
        <v>14011552028.228493</v>
      </c>
      <c r="J67" s="48">
        <f>SUM(J68:J69)</f>
        <v>0</v>
      </c>
    </row>
    <row r="68" spans="1:10" x14ac:dyDescent="0.25">
      <c r="A68" s="32"/>
      <c r="B68" s="81" t="s">
        <v>500</v>
      </c>
      <c r="C68" s="63">
        <f>SUM(D68+I68)</f>
        <v>324052454</v>
      </c>
      <c r="D68" s="44">
        <f>SUM(E68:G68)+J68</f>
        <v>324052454</v>
      </c>
      <c r="E68" s="44">
        <f>+'[3]Ingresos 2022'!$J$69+253726600+16498249</f>
        <v>324052454</v>
      </c>
      <c r="F68" s="45"/>
      <c r="G68" s="46"/>
      <c r="H68" s="47">
        <v>0</v>
      </c>
      <c r="I68" s="48">
        <v>0</v>
      </c>
      <c r="J68" s="48">
        <v>0</v>
      </c>
    </row>
    <row r="69" spans="1:10" ht="13.5" customHeight="1" x14ac:dyDescent="0.25">
      <c r="A69" s="84" t="s">
        <v>501</v>
      </c>
      <c r="B69" s="66" t="s">
        <v>502</v>
      </c>
      <c r="C69" s="63">
        <f>SUM(D69+I69)</f>
        <v>14011552028.228493</v>
      </c>
      <c r="F69" s="45"/>
      <c r="G69" s="46"/>
      <c r="H69" s="47">
        <f>SUM(I69)</f>
        <v>14011552028.228493</v>
      </c>
      <c r="I69" s="48">
        <f>11735508581+'[4]Plantilla Ingresos 2022'!$I$70</f>
        <v>14011552028.228493</v>
      </c>
      <c r="J69" s="48"/>
    </row>
    <row r="70" spans="1:10" ht="13.5" customHeight="1" x14ac:dyDescent="0.25">
      <c r="A70" s="32"/>
      <c r="B70" s="79"/>
      <c r="C70" s="63"/>
      <c r="F70" s="45"/>
      <c r="G70" s="46"/>
      <c r="H70" s="47"/>
      <c r="I70" s="48"/>
      <c r="J70" s="48"/>
    </row>
    <row r="71" spans="1:10" s="98" customFormat="1" x14ac:dyDescent="0.25">
      <c r="A71" s="50" t="s">
        <v>503</v>
      </c>
      <c r="B71" s="55" t="s">
        <v>368</v>
      </c>
      <c r="C71" s="56">
        <f>D71+I71</f>
        <v>2867083174.3899999</v>
      </c>
      <c r="D71" s="93">
        <f>SUM(D72)</f>
        <v>2867083174.3899999</v>
      </c>
      <c r="E71" s="93">
        <f>E72</f>
        <v>0</v>
      </c>
      <c r="F71" s="94">
        <f>F72</f>
        <v>0</v>
      </c>
      <c r="G71" s="95">
        <f>G72</f>
        <v>2867083174.3899999</v>
      </c>
      <c r="H71" s="96">
        <f>H72</f>
        <v>0</v>
      </c>
      <c r="I71" s="97">
        <v>0</v>
      </c>
      <c r="J71" s="97">
        <f>SUM(J72)</f>
        <v>0</v>
      </c>
    </row>
    <row r="72" spans="1:10" s="98" customFormat="1" x14ac:dyDescent="0.25">
      <c r="A72" s="50" t="s">
        <v>504</v>
      </c>
      <c r="B72" s="55" t="s">
        <v>505</v>
      </c>
      <c r="C72" s="56">
        <f>SUM(C73:C74)</f>
        <v>2867083174.3899999</v>
      </c>
      <c r="D72" s="93">
        <f>SUM(D73:D74)</f>
        <v>2867083174.3899999</v>
      </c>
      <c r="E72" s="93">
        <f>E73</f>
        <v>0</v>
      </c>
      <c r="F72" s="94">
        <f>F73</f>
        <v>0</v>
      </c>
      <c r="G72" s="95">
        <f>SUM(G73:G74)</f>
        <v>2867083174.3899999</v>
      </c>
      <c r="H72" s="96">
        <f>SUM(H73:H73)</f>
        <v>0</v>
      </c>
      <c r="I72" s="97">
        <v>0</v>
      </c>
      <c r="J72" s="97">
        <f>SUM(J73)</f>
        <v>0</v>
      </c>
    </row>
    <row r="73" spans="1:10" s="98" customFormat="1" x14ac:dyDescent="0.25">
      <c r="A73" s="32" t="s">
        <v>506</v>
      </c>
      <c r="B73" s="66" t="s">
        <v>507</v>
      </c>
      <c r="C73" s="63">
        <f>SUM(D73+I73)</f>
        <v>2867083174.3899999</v>
      </c>
      <c r="D73" s="44">
        <f>SUM(E73:G73)+J73</f>
        <v>2867083174.3899999</v>
      </c>
      <c r="E73" s="99"/>
      <c r="F73" s="100">
        <v>0</v>
      </c>
      <c r="G73" s="101">
        <f>236248007.45+2740498211.6+72797175.04-182460219.7</f>
        <v>2867083174.3899999</v>
      </c>
      <c r="H73" s="102">
        <f>SUM(I73:J73)</f>
        <v>0</v>
      </c>
      <c r="I73" s="97">
        <v>0</v>
      </c>
      <c r="J73" s="103"/>
    </row>
    <row r="74" spans="1:10" ht="13.5" hidden="1" customHeight="1" x14ac:dyDescent="0.25">
      <c r="A74" s="32" t="s">
        <v>508</v>
      </c>
      <c r="B74" s="66" t="s">
        <v>509</v>
      </c>
      <c r="C74" s="63">
        <f>SUM(D74+I74)</f>
        <v>0</v>
      </c>
      <c r="D74" s="44">
        <f>SUM(E74:G74)+J74</f>
        <v>0</v>
      </c>
      <c r="F74" s="45"/>
      <c r="G74" s="46"/>
      <c r="H74" s="47"/>
      <c r="I74" s="48"/>
      <c r="J74" s="48"/>
    </row>
    <row r="75" spans="1:10" ht="13.5" customHeight="1" x14ac:dyDescent="0.25">
      <c r="A75" s="32"/>
      <c r="B75" s="79"/>
      <c r="C75" s="63"/>
      <c r="F75" s="45"/>
      <c r="G75" s="46"/>
      <c r="H75" s="47"/>
      <c r="I75" s="48"/>
      <c r="J75" s="48"/>
    </row>
    <row r="76" spans="1:10" x14ac:dyDescent="0.25">
      <c r="A76" s="50" t="s">
        <v>510</v>
      </c>
      <c r="B76" s="104" t="s">
        <v>511</v>
      </c>
      <c r="C76" s="54">
        <f>SUM(C77+C82)</f>
        <v>9687026421.7965012</v>
      </c>
      <c r="D76" s="57">
        <f t="shared" ref="D76:J76" si="9">D77</f>
        <v>7578795120.8000011</v>
      </c>
      <c r="E76" s="57">
        <f t="shared" si="9"/>
        <v>2483490082.1100001</v>
      </c>
      <c r="F76" s="105">
        <f t="shared" si="9"/>
        <v>25019742.489999998</v>
      </c>
      <c r="G76" s="106">
        <f t="shared" si="9"/>
        <v>2595285296.2000003</v>
      </c>
      <c r="H76" s="54">
        <f t="shared" si="9"/>
        <v>4583231300.9964991</v>
      </c>
      <c r="I76" s="59">
        <f t="shared" si="9"/>
        <v>2108231300.9964991</v>
      </c>
      <c r="J76" s="59">
        <f t="shared" si="9"/>
        <v>2475000000</v>
      </c>
    </row>
    <row r="77" spans="1:10" x14ac:dyDescent="0.25">
      <c r="A77" s="50" t="s">
        <v>512</v>
      </c>
      <c r="B77" s="55" t="s">
        <v>513</v>
      </c>
      <c r="C77" s="56">
        <f>SUM(C78)</f>
        <v>2108231300.9964991</v>
      </c>
      <c r="D77" s="60">
        <f>SUM(D78+D82)</f>
        <v>7578795120.8000011</v>
      </c>
      <c r="E77" s="60">
        <f>E82</f>
        <v>2483490082.1100001</v>
      </c>
      <c r="F77" s="82">
        <f>F82</f>
        <v>25019742.489999998</v>
      </c>
      <c r="G77" s="67">
        <f>G78+G82</f>
        <v>2595285296.2000003</v>
      </c>
      <c r="H77" s="56">
        <f>H78+H82</f>
        <v>4583231300.9964991</v>
      </c>
      <c r="I77" s="61">
        <f>I78+I82</f>
        <v>2108231300.9964991</v>
      </c>
      <c r="J77" s="61">
        <f>J78+J82</f>
        <v>2475000000</v>
      </c>
    </row>
    <row r="78" spans="1:10" ht="14.25" customHeight="1" x14ac:dyDescent="0.25">
      <c r="A78" s="50" t="s">
        <v>514</v>
      </c>
      <c r="B78" s="55" t="s">
        <v>515</v>
      </c>
      <c r="C78" s="56">
        <f>SUM(C80)</f>
        <v>2108231300.9964991</v>
      </c>
      <c r="D78" s="60">
        <f>SUM(D79:D79)</f>
        <v>0</v>
      </c>
      <c r="E78" s="60">
        <v>0</v>
      </c>
      <c r="F78" s="82">
        <v>0</v>
      </c>
      <c r="G78" s="67">
        <f>SUM(G79:G79)</f>
        <v>0</v>
      </c>
      <c r="H78" s="56">
        <f>H79</f>
        <v>2108231300.9964991</v>
      </c>
      <c r="I78" s="61">
        <f>I79</f>
        <v>2108231300.9964991</v>
      </c>
      <c r="J78" s="61">
        <f>J79</f>
        <v>0</v>
      </c>
    </row>
    <row r="79" spans="1:10" ht="12.75" customHeight="1" x14ac:dyDescent="0.25">
      <c r="A79" s="32" t="s">
        <v>516</v>
      </c>
      <c r="B79" s="66" t="s">
        <v>517</v>
      </c>
      <c r="C79" s="63">
        <f>D79+H79</f>
        <v>2108231300.9964991</v>
      </c>
      <c r="D79" s="64">
        <f>SUM(E79:G79)/1000</f>
        <v>0</v>
      </c>
      <c r="E79" s="44">
        <v>0</v>
      </c>
      <c r="F79" s="45">
        <v>0</v>
      </c>
      <c r="G79" s="46"/>
      <c r="H79" s="47">
        <f>SUM(H80)</f>
        <v>2108231300.9964991</v>
      </c>
      <c r="I79" s="48">
        <f>SUM(I80)</f>
        <v>2108231300.9964991</v>
      </c>
      <c r="J79" s="48">
        <f>SUM(J80)</f>
        <v>0</v>
      </c>
    </row>
    <row r="80" spans="1:10" ht="17.25" customHeight="1" x14ac:dyDescent="0.25">
      <c r="A80" s="32" t="s">
        <v>516</v>
      </c>
      <c r="B80" s="66" t="s">
        <v>518</v>
      </c>
      <c r="C80" s="63">
        <f>SUM(D80+I80)</f>
        <v>2108231300.9964991</v>
      </c>
      <c r="D80" s="44">
        <f>SUM(E80:G80)+J80</f>
        <v>0</v>
      </c>
      <c r="E80" s="99"/>
      <c r="F80" s="100"/>
      <c r="G80" s="101"/>
      <c r="H80" s="47">
        <f>SUM(I80:J80)</f>
        <v>2108231300.9964991</v>
      </c>
      <c r="I80" s="103">
        <f>(+'[1]Ingresos 2022'!$I$82-3887653725.93)-5382482217.81+77441517</f>
        <v>2108231300.9964991</v>
      </c>
      <c r="J80" s="103"/>
    </row>
    <row r="81" spans="1:10" x14ac:dyDescent="0.25">
      <c r="A81" s="32"/>
      <c r="B81" s="66"/>
      <c r="C81" s="62" t="s">
        <v>428</v>
      </c>
      <c r="D81" s="99"/>
      <c r="E81" s="99"/>
      <c r="F81" s="100"/>
      <c r="G81" s="101"/>
      <c r="H81" s="102"/>
      <c r="I81" s="103"/>
      <c r="J81" s="103"/>
    </row>
    <row r="82" spans="1:10" s="98" customFormat="1" x14ac:dyDescent="0.25">
      <c r="A82" s="50" t="s">
        <v>519</v>
      </c>
      <c r="B82" s="55" t="s">
        <v>520</v>
      </c>
      <c r="C82" s="56">
        <f>SUM(C83+C86)</f>
        <v>7578795120.8000011</v>
      </c>
      <c r="D82" s="60">
        <f>SUM(D86+D83)</f>
        <v>7578795120.8000011</v>
      </c>
      <c r="E82" s="60">
        <f>E83+E86</f>
        <v>2483490082.1100001</v>
      </c>
      <c r="F82" s="82">
        <f>F83+F86</f>
        <v>25019742.489999998</v>
      </c>
      <c r="G82" s="67">
        <f>SUM(G83+G86)</f>
        <v>2595285296.2000003</v>
      </c>
      <c r="H82" s="56">
        <f>SUM(H86+H83)</f>
        <v>2475000000</v>
      </c>
      <c r="I82" s="61">
        <f>SUM(I83+I86)</f>
        <v>0</v>
      </c>
      <c r="J82" s="61">
        <f>SUM(J83+J86)</f>
        <v>2475000000</v>
      </c>
    </row>
    <row r="83" spans="1:10" s="98" customFormat="1" x14ac:dyDescent="0.25">
      <c r="A83" s="32" t="s">
        <v>521</v>
      </c>
      <c r="B83" s="66" t="s">
        <v>522</v>
      </c>
      <c r="C83" s="56">
        <f>SUM(C84:C84)</f>
        <v>2515000000</v>
      </c>
      <c r="D83" s="60">
        <f>SUM(D84)</f>
        <v>2515000000</v>
      </c>
      <c r="E83" s="99">
        <f>SUM(E84)</f>
        <v>0</v>
      </c>
      <c r="F83" s="100">
        <f>SUM(F84)</f>
        <v>0</v>
      </c>
      <c r="G83" s="95">
        <f>SUM(G84)</f>
        <v>40000000</v>
      </c>
      <c r="H83" s="102">
        <f>SUM(H84)</f>
        <v>2475000000</v>
      </c>
      <c r="I83" s="103"/>
      <c r="J83" s="103">
        <f>SUM(J84)</f>
        <v>2475000000</v>
      </c>
    </row>
    <row r="84" spans="1:10" s="98" customFormat="1" x14ac:dyDescent="0.25">
      <c r="A84" s="32"/>
      <c r="B84" s="66" t="s">
        <v>523</v>
      </c>
      <c r="C84" s="63">
        <f>SUM(D84+I84)</f>
        <v>2515000000</v>
      </c>
      <c r="D84" s="44">
        <f>SUM(E84:G84)+J84</f>
        <v>2515000000</v>
      </c>
      <c r="E84" s="99"/>
      <c r="F84" s="100"/>
      <c r="G84" s="101">
        <v>40000000</v>
      </c>
      <c r="H84" s="102">
        <f>SUM(I84:J84)</f>
        <v>2475000000</v>
      </c>
      <c r="I84" s="103"/>
      <c r="J84" s="103">
        <f>2000000000+'[3]Ingresos 2022'!$J$86</f>
        <v>2475000000</v>
      </c>
    </row>
    <row r="85" spans="1:10" s="98" customFormat="1" x14ac:dyDescent="0.25">
      <c r="A85" s="32"/>
      <c r="B85" s="66"/>
      <c r="C85" s="63"/>
      <c r="D85" s="99"/>
      <c r="E85" s="99"/>
      <c r="F85" s="100"/>
      <c r="G85" s="101"/>
      <c r="H85" s="102"/>
      <c r="I85" s="103"/>
      <c r="J85" s="103"/>
    </row>
    <row r="86" spans="1:10" s="98" customFormat="1" x14ac:dyDescent="0.25">
      <c r="A86" s="32" t="s">
        <v>524</v>
      </c>
      <c r="B86" s="55" t="s">
        <v>525</v>
      </c>
      <c r="C86" s="56">
        <f t="shared" ref="C86:J86" si="10">SUM(C87:C95)</f>
        <v>5063795120.8000011</v>
      </c>
      <c r="D86" s="93">
        <f t="shared" si="10"/>
        <v>5063795120.8000011</v>
      </c>
      <c r="E86" s="93">
        <f t="shared" si="10"/>
        <v>2483490082.1100001</v>
      </c>
      <c r="F86" s="94">
        <f t="shared" si="10"/>
        <v>25019742.489999998</v>
      </c>
      <c r="G86" s="95">
        <f t="shared" si="10"/>
        <v>2555285296.2000003</v>
      </c>
      <c r="H86" s="96">
        <f t="shared" si="10"/>
        <v>0</v>
      </c>
      <c r="I86" s="97">
        <f t="shared" si="10"/>
        <v>0</v>
      </c>
      <c r="J86" s="97">
        <f t="shared" si="10"/>
        <v>0</v>
      </c>
    </row>
    <row r="87" spans="1:10" s="98" customFormat="1" x14ac:dyDescent="0.25">
      <c r="A87" s="32"/>
      <c r="B87" s="66" t="s">
        <v>526</v>
      </c>
      <c r="C87" s="63">
        <f>SUM(D87+I87)</f>
        <v>146246463</v>
      </c>
      <c r="D87" s="44">
        <f t="shared" ref="D87:D95" si="11">SUM(E87:G87)+J87</f>
        <v>146246463</v>
      </c>
      <c r="E87" s="99"/>
      <c r="F87" s="100"/>
      <c r="G87" s="46">
        <f>127000000+14246463+5000000</f>
        <v>146246463</v>
      </c>
      <c r="H87" s="102">
        <f>SUM(I87:J87)</f>
        <v>0</v>
      </c>
      <c r="I87" s="103"/>
      <c r="J87" s="103"/>
    </row>
    <row r="88" spans="1:10" s="98" customFormat="1" x14ac:dyDescent="0.25">
      <c r="A88" s="32"/>
      <c r="B88" s="66" t="s">
        <v>527</v>
      </c>
      <c r="C88" s="63">
        <f t="shared" ref="C88:C95" si="12">SUM(D88+I88)</f>
        <v>11000000</v>
      </c>
      <c r="D88" s="44">
        <f t="shared" si="11"/>
        <v>11000000</v>
      </c>
      <c r="E88" s="99"/>
      <c r="F88" s="100"/>
      <c r="G88" s="101">
        <v>11000000</v>
      </c>
      <c r="H88" s="102"/>
      <c r="I88" s="103"/>
      <c r="J88" s="103"/>
    </row>
    <row r="89" spans="1:10" s="98" customFormat="1" x14ac:dyDescent="0.25">
      <c r="A89" s="32"/>
      <c r="B89" s="66" t="s">
        <v>528</v>
      </c>
      <c r="C89" s="63">
        <f t="shared" si="12"/>
        <v>1589919099.1800001</v>
      </c>
      <c r="D89" s="44">
        <f>SUM(E89+G89)</f>
        <v>1589919099.1800001</v>
      </c>
      <c r="E89" s="99"/>
      <c r="F89" s="100"/>
      <c r="G89" s="101">
        <v>1589919099.1800001</v>
      </c>
      <c r="H89" s="102"/>
      <c r="I89" s="103"/>
      <c r="J89" s="103"/>
    </row>
    <row r="90" spans="1:10" s="98" customFormat="1" x14ac:dyDescent="0.25">
      <c r="A90" s="32"/>
      <c r="B90" s="66" t="s">
        <v>529</v>
      </c>
      <c r="C90" s="63">
        <f t="shared" si="12"/>
        <v>680000000</v>
      </c>
      <c r="D90" s="44">
        <f t="shared" si="11"/>
        <v>680000000</v>
      </c>
      <c r="E90" s="99"/>
      <c r="F90" s="100"/>
      <c r="G90" s="101">
        <f>+'[5]Ingresos Est. 2020-2021'!$AS$130</f>
        <v>680000000</v>
      </c>
      <c r="H90" s="102"/>
      <c r="I90" s="103"/>
      <c r="J90" s="103"/>
    </row>
    <row r="91" spans="1:10" s="98" customFormat="1" x14ac:dyDescent="0.25">
      <c r="A91" s="32"/>
      <c r="B91" s="66" t="s">
        <v>530</v>
      </c>
      <c r="C91" s="63">
        <f t="shared" si="12"/>
        <v>224140282</v>
      </c>
      <c r="D91" s="44">
        <f t="shared" si="11"/>
        <v>224140282</v>
      </c>
      <c r="E91" s="99">
        <v>224140282</v>
      </c>
      <c r="F91" s="100"/>
      <c r="G91" s="101"/>
      <c r="H91" s="102"/>
      <c r="I91" s="103"/>
      <c r="J91" s="103"/>
    </row>
    <row r="92" spans="1:10" s="98" customFormat="1" x14ac:dyDescent="0.25">
      <c r="A92" s="32"/>
      <c r="B92" s="66" t="s">
        <v>531</v>
      </c>
      <c r="C92" s="63">
        <f t="shared" si="12"/>
        <v>88139476.510000005</v>
      </c>
      <c r="D92" s="44">
        <f t="shared" si="11"/>
        <v>88139476.510000005</v>
      </c>
      <c r="E92" s="99"/>
      <c r="F92" s="100">
        <v>25019742.489999998</v>
      </c>
      <c r="G92" s="101">
        <v>63119734.020000003</v>
      </c>
      <c r="H92" s="102"/>
      <c r="I92" s="103"/>
      <c r="J92" s="103"/>
    </row>
    <row r="93" spans="1:10" s="98" customFormat="1" x14ac:dyDescent="0.25">
      <c r="A93" s="32"/>
      <c r="B93" s="66" t="s">
        <v>532</v>
      </c>
      <c r="C93" s="63">
        <f t="shared" si="12"/>
        <v>65000000</v>
      </c>
      <c r="D93" s="44">
        <f t="shared" si="11"/>
        <v>65000000</v>
      </c>
      <c r="E93" s="99"/>
      <c r="F93" s="100"/>
      <c r="G93" s="101">
        <v>65000000</v>
      </c>
      <c r="H93" s="102"/>
      <c r="I93" s="103"/>
      <c r="J93" s="103"/>
    </row>
    <row r="94" spans="1:10" s="98" customFormat="1" hidden="1" x14ac:dyDescent="0.25">
      <c r="A94" s="32"/>
      <c r="B94" s="66" t="s">
        <v>533</v>
      </c>
      <c r="C94" s="63">
        <f t="shared" si="12"/>
        <v>0</v>
      </c>
      <c r="D94" s="44">
        <f t="shared" si="11"/>
        <v>0</v>
      </c>
      <c r="E94" s="99"/>
      <c r="F94" s="100"/>
      <c r="G94" s="101"/>
      <c r="H94" s="102"/>
      <c r="I94" s="103"/>
      <c r="J94" s="103"/>
    </row>
    <row r="95" spans="1:10" s="98" customFormat="1" ht="13.8" thickBot="1" x14ac:dyDescent="0.3">
      <c r="A95" s="107"/>
      <c r="B95" s="108" t="s">
        <v>534</v>
      </c>
      <c r="C95" s="109">
        <f t="shared" si="12"/>
        <v>2259349800.1100001</v>
      </c>
      <c r="D95" s="110">
        <f t="shared" si="11"/>
        <v>2259349800.1100001</v>
      </c>
      <c r="E95" s="111">
        <f>1886217240+'[6]Detalle de equilibrio'!D21</f>
        <v>2259349800.1100001</v>
      </c>
      <c r="F95" s="112"/>
      <c r="G95" s="113"/>
      <c r="H95" s="114">
        <f>SUM(I95:J95)</f>
        <v>0</v>
      </c>
      <c r="I95" s="115"/>
      <c r="J95" s="115"/>
    </row>
    <row r="96" spans="1:10" x14ac:dyDescent="0.25">
      <c r="D96" s="40"/>
      <c r="E96" s="40"/>
      <c r="F96" s="40"/>
      <c r="G96" s="40"/>
      <c r="H96" s="40"/>
      <c r="I96" s="40"/>
      <c r="J96" s="40"/>
    </row>
    <row r="97" spans="1:10" x14ac:dyDescent="0.25">
      <c r="A97" s="98" t="s">
        <v>789</v>
      </c>
      <c r="B97" s="117"/>
      <c r="C97" s="118"/>
      <c r="D97" s="40"/>
      <c r="E97" s="40"/>
      <c r="F97" s="40"/>
      <c r="G97" s="40"/>
      <c r="H97" s="40"/>
      <c r="I97" s="40"/>
      <c r="J97" s="40"/>
    </row>
    <row r="98" spans="1:10" hidden="1" x14ac:dyDescent="0.25">
      <c r="B98" s="119"/>
      <c r="C98" s="118"/>
      <c r="D98" s="40"/>
      <c r="E98" s="40"/>
      <c r="F98" s="40"/>
      <c r="G98" s="40"/>
      <c r="H98" s="40"/>
      <c r="I98" s="40"/>
      <c r="J98" s="40"/>
    </row>
    <row r="99" spans="1:10" ht="17.25" hidden="1" customHeight="1" x14ac:dyDescent="0.25">
      <c r="C99" s="49"/>
      <c r="D99" s="40"/>
      <c r="E99" s="40"/>
      <c r="F99" s="40"/>
      <c r="G99" s="40"/>
      <c r="H99" s="40"/>
      <c r="I99" s="40"/>
      <c r="J99" s="40"/>
    </row>
    <row r="100" spans="1:10" hidden="1" x14ac:dyDescent="0.25">
      <c r="C100" s="49"/>
      <c r="D100" s="40"/>
      <c r="E100" s="40"/>
      <c r="F100" s="40"/>
      <c r="G100" s="40"/>
      <c r="H100" s="40"/>
      <c r="I100" s="40"/>
      <c r="J100" s="40"/>
    </row>
    <row r="101" spans="1:10" hidden="1" x14ac:dyDescent="0.25">
      <c r="C101" s="49"/>
      <c r="D101" s="40"/>
      <c r="E101" s="40"/>
      <c r="F101" s="40"/>
      <c r="G101" s="40"/>
      <c r="H101" s="40"/>
      <c r="I101" s="40"/>
      <c r="J101" s="40"/>
    </row>
    <row r="102" spans="1:10" hidden="1" x14ac:dyDescent="0.25">
      <c r="C102" s="49"/>
      <c r="D102" s="40"/>
      <c r="E102" s="40"/>
      <c r="F102" s="40"/>
      <c r="G102" s="40"/>
      <c r="H102" s="40"/>
      <c r="I102" s="40"/>
      <c r="J102" s="40"/>
    </row>
    <row r="103" spans="1:10" hidden="1" x14ac:dyDescent="0.25">
      <c r="A103" s="120"/>
      <c r="C103" s="118"/>
      <c r="D103" s="40"/>
      <c r="E103" s="40"/>
      <c r="F103" s="40"/>
      <c r="G103" s="40"/>
      <c r="H103" s="40"/>
      <c r="I103" s="40"/>
      <c r="J103" s="40"/>
    </row>
    <row r="104" spans="1:10" hidden="1" x14ac:dyDescent="0.25">
      <c r="C104" s="120"/>
      <c r="D104" s="40"/>
      <c r="E104" s="40"/>
      <c r="F104" s="40"/>
      <c r="G104" s="40"/>
      <c r="H104" s="40"/>
      <c r="I104" s="40"/>
      <c r="J104" s="40"/>
    </row>
    <row r="105" spans="1:10" hidden="1" x14ac:dyDescent="0.25">
      <c r="D105" s="40"/>
      <c r="E105" s="40"/>
      <c r="F105" s="40"/>
      <c r="G105" s="40"/>
      <c r="H105" s="40"/>
      <c r="I105" s="40"/>
      <c r="J105" s="40"/>
    </row>
    <row r="106" spans="1:10" hidden="1" x14ac:dyDescent="0.25">
      <c r="D106" s="40"/>
      <c r="E106" s="40"/>
      <c r="F106" s="40"/>
      <c r="G106" s="40"/>
      <c r="H106" s="40"/>
      <c r="I106" s="40"/>
      <c r="J106" s="40"/>
    </row>
    <row r="107" spans="1:10" hidden="1" x14ac:dyDescent="0.25">
      <c r="D107" s="40"/>
      <c r="E107" s="40"/>
      <c r="F107" s="40"/>
      <c r="G107" s="40"/>
      <c r="H107" s="40"/>
      <c r="I107" s="40"/>
      <c r="J107" s="40"/>
    </row>
    <row r="108" spans="1:10" x14ac:dyDescent="0.25">
      <c r="C108" s="118"/>
      <c r="D108" s="40"/>
      <c r="E108" s="40"/>
      <c r="F108" s="40"/>
      <c r="G108" s="40"/>
      <c r="H108" s="40"/>
      <c r="I108" s="40"/>
      <c r="J108" s="40"/>
    </row>
    <row r="109" spans="1:10" x14ac:dyDescent="0.25">
      <c r="C109" s="121"/>
      <c r="D109" s="40"/>
      <c r="E109" s="40"/>
      <c r="F109" s="40"/>
      <c r="G109" s="40"/>
      <c r="H109" s="40"/>
      <c r="I109" s="40"/>
      <c r="J109" s="40"/>
    </row>
    <row r="110" spans="1:10" x14ac:dyDescent="0.25">
      <c r="C110" s="49"/>
      <c r="D110" s="40"/>
      <c r="E110" s="40"/>
      <c r="F110" s="40"/>
      <c r="G110" s="40"/>
      <c r="H110" s="40"/>
      <c r="I110" s="40"/>
      <c r="J110" s="40"/>
    </row>
    <row r="111" spans="1:10" x14ac:dyDescent="0.25">
      <c r="D111" s="40"/>
      <c r="E111" s="40"/>
      <c r="F111" s="40"/>
      <c r="G111" s="40"/>
      <c r="H111" s="40"/>
      <c r="I111" s="40"/>
      <c r="J111" s="40"/>
    </row>
    <row r="112" spans="1:10" x14ac:dyDescent="0.25">
      <c r="D112" s="40"/>
      <c r="E112" s="40"/>
      <c r="F112" s="40"/>
      <c r="G112" s="40"/>
      <c r="H112" s="40"/>
      <c r="I112" s="40"/>
      <c r="J112" s="40"/>
    </row>
    <row r="113" spans="4:10" x14ac:dyDescent="0.25">
      <c r="D113" s="40"/>
      <c r="E113" s="40"/>
      <c r="F113" s="40"/>
      <c r="G113" s="40"/>
      <c r="H113" s="40"/>
      <c r="I113" s="40"/>
      <c r="J113" s="40"/>
    </row>
    <row r="114" spans="4:10" x14ac:dyDescent="0.25">
      <c r="D114" s="40"/>
      <c r="E114" s="40"/>
      <c r="F114" s="40"/>
      <c r="G114" s="40"/>
      <c r="H114" s="40"/>
      <c r="I114" s="40"/>
      <c r="J114" s="40"/>
    </row>
    <row r="115" spans="4:10" x14ac:dyDescent="0.25">
      <c r="D115" s="40"/>
      <c r="E115" s="40"/>
      <c r="F115" s="40"/>
      <c r="G115" s="40"/>
      <c r="H115" s="40"/>
      <c r="I115" s="40"/>
      <c r="J115" s="40"/>
    </row>
    <row r="116" spans="4:10" x14ac:dyDescent="0.25">
      <c r="D116" s="40"/>
      <c r="E116" s="40"/>
      <c r="F116" s="40"/>
      <c r="G116" s="40"/>
      <c r="H116" s="40"/>
      <c r="I116" s="40"/>
      <c r="J116" s="40"/>
    </row>
    <row r="117" spans="4:10" x14ac:dyDescent="0.25">
      <c r="D117" s="40"/>
      <c r="E117" s="40"/>
      <c r="F117" s="40"/>
      <c r="G117" s="40"/>
      <c r="H117" s="40"/>
      <c r="I117" s="40"/>
      <c r="J117" s="40"/>
    </row>
    <row r="118" spans="4:10" x14ac:dyDescent="0.25">
      <c r="D118" s="40"/>
      <c r="E118" s="40"/>
      <c r="F118" s="40"/>
      <c r="G118" s="40"/>
      <c r="H118" s="40"/>
      <c r="I118" s="40"/>
      <c r="J118" s="40"/>
    </row>
    <row r="119" spans="4:10" x14ac:dyDescent="0.25">
      <c r="D119" s="40"/>
      <c r="E119" s="40"/>
      <c r="F119" s="40"/>
      <c r="G119" s="40"/>
      <c r="H119" s="40"/>
      <c r="I119" s="40"/>
      <c r="J119" s="40"/>
    </row>
    <row r="120" spans="4:10" x14ac:dyDescent="0.25">
      <c r="D120" s="40"/>
      <c r="E120" s="40"/>
      <c r="F120" s="40"/>
      <c r="G120" s="40"/>
      <c r="H120" s="40"/>
      <c r="I120" s="40"/>
      <c r="J120" s="40"/>
    </row>
    <row r="121" spans="4:10" x14ac:dyDescent="0.25">
      <c r="D121" s="40"/>
      <c r="E121" s="40"/>
      <c r="F121" s="40"/>
      <c r="G121" s="40"/>
      <c r="H121" s="40"/>
      <c r="I121" s="40"/>
      <c r="J121" s="40"/>
    </row>
    <row r="122" spans="4:10" x14ac:dyDescent="0.25">
      <c r="D122" s="40"/>
      <c r="E122" s="40"/>
      <c r="F122" s="40"/>
      <c r="G122" s="40"/>
      <c r="H122" s="40"/>
      <c r="I122" s="40"/>
      <c r="J122" s="40"/>
    </row>
    <row r="123" spans="4:10" x14ac:dyDescent="0.25">
      <c r="D123" s="40"/>
      <c r="E123" s="40"/>
      <c r="F123" s="40"/>
      <c r="G123" s="40"/>
      <c r="H123" s="40"/>
      <c r="I123" s="40"/>
      <c r="J123" s="40"/>
    </row>
    <row r="124" spans="4:10" x14ac:dyDescent="0.25">
      <c r="D124" s="40"/>
      <c r="E124" s="40"/>
      <c r="F124" s="40"/>
      <c r="G124" s="40"/>
      <c r="H124" s="40"/>
      <c r="I124" s="40"/>
      <c r="J124" s="40"/>
    </row>
    <row r="125" spans="4:10" x14ac:dyDescent="0.25">
      <c r="D125" s="40"/>
      <c r="E125" s="40"/>
      <c r="F125" s="40"/>
      <c r="G125" s="40"/>
      <c r="H125" s="40"/>
      <c r="I125" s="40"/>
      <c r="J125" s="40"/>
    </row>
    <row r="126" spans="4:10" x14ac:dyDescent="0.25">
      <c r="D126" s="40"/>
      <c r="E126" s="40"/>
      <c r="F126" s="40"/>
      <c r="G126" s="40"/>
      <c r="H126" s="40"/>
      <c r="I126" s="40"/>
      <c r="J126" s="40"/>
    </row>
    <row r="127" spans="4:10" x14ac:dyDescent="0.25">
      <c r="D127" s="40"/>
      <c r="E127" s="40"/>
      <c r="F127" s="40"/>
      <c r="G127" s="40"/>
      <c r="H127" s="40"/>
      <c r="I127" s="40"/>
      <c r="J127" s="40"/>
    </row>
    <row r="128" spans="4:10" x14ac:dyDescent="0.25">
      <c r="D128" s="40"/>
      <c r="E128" s="40"/>
      <c r="F128" s="40"/>
      <c r="G128" s="40"/>
      <c r="H128" s="40"/>
      <c r="I128" s="40"/>
      <c r="J128" s="40"/>
    </row>
    <row r="129" spans="3:10" x14ac:dyDescent="0.25">
      <c r="D129" s="40"/>
      <c r="E129" s="40"/>
      <c r="F129" s="40"/>
      <c r="G129" s="40"/>
      <c r="H129" s="40"/>
      <c r="I129" s="40"/>
      <c r="J129" s="40"/>
    </row>
    <row r="130" spans="3:10" x14ac:dyDescent="0.25">
      <c r="D130" s="40"/>
      <c r="E130" s="40"/>
      <c r="F130" s="40"/>
      <c r="G130" s="40"/>
      <c r="H130" s="40"/>
      <c r="I130" s="40"/>
      <c r="J130" s="40"/>
    </row>
    <row r="131" spans="3:10" x14ac:dyDescent="0.25">
      <c r="C131" s="40"/>
      <c r="D131" s="40"/>
      <c r="E131" s="40"/>
      <c r="F131" s="40"/>
      <c r="G131" s="40"/>
      <c r="H131" s="40"/>
      <c r="I131" s="40"/>
      <c r="J131" s="40"/>
    </row>
    <row r="132" spans="3:10" x14ac:dyDescent="0.25">
      <c r="D132" s="40"/>
      <c r="E132" s="40"/>
      <c r="F132" s="40"/>
      <c r="G132" s="40"/>
      <c r="H132" s="40"/>
      <c r="I132" s="40"/>
      <c r="J132" s="40"/>
    </row>
    <row r="133" spans="3:10" x14ac:dyDescent="0.25">
      <c r="C133" s="40"/>
      <c r="D133" s="40"/>
      <c r="E133" s="40"/>
      <c r="F133" s="40"/>
      <c r="G133" s="40"/>
      <c r="H133" s="40"/>
      <c r="I133" s="40"/>
      <c r="J133" s="40"/>
    </row>
    <row r="134" spans="3:10" x14ac:dyDescent="0.25">
      <c r="C134" s="40"/>
      <c r="D134" s="40"/>
      <c r="E134" s="40"/>
      <c r="F134" s="40"/>
      <c r="G134" s="40"/>
      <c r="H134" s="40"/>
      <c r="I134" s="40"/>
      <c r="J134" s="40"/>
    </row>
    <row r="135" spans="3:10" x14ac:dyDescent="0.25">
      <c r="D135" s="40"/>
      <c r="E135" s="40"/>
      <c r="F135" s="40"/>
      <c r="G135" s="40"/>
      <c r="H135" s="40"/>
      <c r="I135" s="40"/>
      <c r="J135" s="40"/>
    </row>
    <row r="136" spans="3:10" x14ac:dyDescent="0.25">
      <c r="D136" s="40"/>
      <c r="E136" s="40"/>
      <c r="F136" s="40"/>
      <c r="G136" s="40"/>
      <c r="H136" s="40"/>
      <c r="I136" s="40"/>
      <c r="J136" s="40"/>
    </row>
    <row r="137" spans="3:10" x14ac:dyDescent="0.25">
      <c r="D137" s="40"/>
      <c r="E137" s="40"/>
      <c r="F137" s="40"/>
      <c r="G137" s="40"/>
      <c r="H137" s="40"/>
      <c r="I137" s="40"/>
      <c r="J137" s="40"/>
    </row>
    <row r="138" spans="3:10" x14ac:dyDescent="0.25">
      <c r="D138" s="40"/>
      <c r="E138" s="40"/>
      <c r="F138" s="40"/>
      <c r="G138" s="40"/>
      <c r="H138" s="40"/>
      <c r="I138" s="40"/>
      <c r="J138" s="40"/>
    </row>
    <row r="139" spans="3:10" x14ac:dyDescent="0.25">
      <c r="D139" s="40"/>
      <c r="E139" s="40"/>
      <c r="F139" s="40"/>
      <c r="G139" s="40"/>
      <c r="H139" s="40"/>
      <c r="I139" s="40"/>
      <c r="J139" s="40"/>
    </row>
    <row r="140" spans="3:10" x14ac:dyDescent="0.25">
      <c r="D140" s="40"/>
      <c r="E140" s="40"/>
      <c r="F140" s="40"/>
      <c r="G140" s="40"/>
      <c r="H140" s="40"/>
      <c r="I140" s="40"/>
      <c r="J140" s="40"/>
    </row>
    <row r="141" spans="3:10" x14ac:dyDescent="0.25">
      <c r="D141" s="40"/>
      <c r="E141" s="40"/>
      <c r="F141" s="40"/>
      <c r="G141" s="40"/>
      <c r="H141" s="40"/>
      <c r="I141" s="40"/>
      <c r="J141" s="40"/>
    </row>
    <row r="142" spans="3:10" x14ac:dyDescent="0.25">
      <c r="D142" s="40"/>
      <c r="E142" s="40"/>
      <c r="F142" s="40"/>
      <c r="G142" s="40"/>
      <c r="H142" s="40"/>
      <c r="I142" s="40"/>
      <c r="J142" s="40"/>
    </row>
    <row r="143" spans="3:10" x14ac:dyDescent="0.25">
      <c r="D143" s="40"/>
      <c r="E143" s="40"/>
      <c r="F143" s="40"/>
      <c r="G143" s="40"/>
      <c r="H143" s="40"/>
      <c r="I143" s="40"/>
      <c r="J143" s="40"/>
    </row>
    <row r="144" spans="3:10" x14ac:dyDescent="0.25">
      <c r="D144" s="40"/>
      <c r="E144" s="40"/>
      <c r="F144" s="40"/>
      <c r="G144" s="40"/>
      <c r="H144" s="40"/>
      <c r="I144" s="40"/>
      <c r="J144" s="40"/>
    </row>
    <row r="145" spans="3:10" x14ac:dyDescent="0.25">
      <c r="D145" s="40"/>
      <c r="E145" s="40"/>
      <c r="F145" s="40"/>
      <c r="G145" s="40"/>
      <c r="H145" s="40"/>
      <c r="I145" s="40"/>
      <c r="J145" s="40"/>
    </row>
    <row r="146" spans="3:10" x14ac:dyDescent="0.25">
      <c r="D146" s="40"/>
      <c r="E146" s="40"/>
      <c r="F146" s="40"/>
      <c r="G146" s="40"/>
      <c r="H146" s="40"/>
      <c r="I146" s="40"/>
      <c r="J146" s="40"/>
    </row>
    <row r="147" spans="3:10" x14ac:dyDescent="0.25">
      <c r="D147" s="40"/>
      <c r="E147" s="40"/>
      <c r="F147" s="40"/>
      <c r="G147" s="40"/>
      <c r="H147" s="40"/>
      <c r="I147" s="40"/>
      <c r="J147" s="40"/>
    </row>
    <row r="148" spans="3:10" x14ac:dyDescent="0.25">
      <c r="D148" s="40"/>
      <c r="E148" s="40"/>
      <c r="F148" s="40"/>
      <c r="G148" s="40"/>
      <c r="H148" s="40"/>
      <c r="I148" s="40"/>
      <c r="J148" s="40"/>
    </row>
    <row r="149" spans="3:10" x14ac:dyDescent="0.25">
      <c r="D149" s="40"/>
      <c r="E149" s="40"/>
      <c r="F149" s="40"/>
      <c r="G149" s="40"/>
      <c r="H149" s="40"/>
      <c r="I149" s="40"/>
      <c r="J149" s="40"/>
    </row>
    <row r="150" spans="3:10" x14ac:dyDescent="0.25">
      <c r="D150" s="40"/>
      <c r="E150" s="40"/>
      <c r="F150" s="40"/>
      <c r="G150" s="40"/>
      <c r="H150" s="40"/>
      <c r="I150" s="40"/>
      <c r="J150" s="40"/>
    </row>
    <row r="151" spans="3:10" x14ac:dyDescent="0.25">
      <c r="D151" s="40"/>
      <c r="E151" s="40"/>
      <c r="F151" s="40"/>
      <c r="G151" s="40"/>
      <c r="H151" s="40"/>
      <c r="I151" s="40"/>
      <c r="J151" s="40"/>
    </row>
    <row r="152" spans="3:10" x14ac:dyDescent="0.25">
      <c r="D152" s="40"/>
      <c r="E152" s="40"/>
      <c r="F152" s="40"/>
      <c r="G152" s="40"/>
      <c r="H152" s="40"/>
      <c r="I152" s="40"/>
      <c r="J152" s="40"/>
    </row>
    <row r="153" spans="3:10" x14ac:dyDescent="0.25">
      <c r="C153" s="122"/>
      <c r="D153" s="40"/>
      <c r="E153" s="40"/>
      <c r="F153" s="40"/>
      <c r="G153" s="40"/>
      <c r="H153" s="40"/>
      <c r="I153" s="40"/>
      <c r="J153" s="40"/>
    </row>
    <row r="154" spans="3:10" x14ac:dyDescent="0.25">
      <c r="C154" s="40"/>
      <c r="D154" s="40"/>
      <c r="E154" s="40"/>
      <c r="F154" s="40"/>
      <c r="G154" s="40"/>
      <c r="H154" s="40"/>
      <c r="I154" s="40"/>
      <c r="J154" s="40"/>
    </row>
    <row r="155" spans="3:10" x14ac:dyDescent="0.25">
      <c r="C155" s="121"/>
      <c r="D155" s="40"/>
      <c r="E155" s="40"/>
      <c r="F155" s="40"/>
      <c r="G155" s="40"/>
      <c r="H155" s="40"/>
      <c r="I155" s="40"/>
      <c r="J155" s="40"/>
    </row>
    <row r="156" spans="3:10" x14ac:dyDescent="0.25">
      <c r="D156" s="40"/>
      <c r="E156" s="40"/>
      <c r="F156" s="40"/>
      <c r="G156" s="40"/>
      <c r="H156" s="40"/>
      <c r="I156" s="40"/>
      <c r="J156" s="40"/>
    </row>
    <row r="157" spans="3:10" x14ac:dyDescent="0.25">
      <c r="C157" s="49"/>
      <c r="D157" s="40"/>
      <c r="E157" s="40"/>
      <c r="F157" s="40"/>
      <c r="G157" s="40"/>
      <c r="H157" s="40"/>
      <c r="I157" s="40"/>
      <c r="J157" s="40"/>
    </row>
    <row r="158" spans="3:10" x14ac:dyDescent="0.25">
      <c r="D158" s="40"/>
      <c r="E158" s="40"/>
      <c r="F158" s="40"/>
      <c r="G158" s="40"/>
      <c r="H158" s="40"/>
      <c r="I158" s="40"/>
      <c r="J158" s="40"/>
    </row>
    <row r="159" spans="3:10" x14ac:dyDescent="0.25">
      <c r="C159" s="40"/>
      <c r="D159" s="40"/>
      <c r="E159" s="40"/>
      <c r="F159" s="40"/>
      <c r="G159" s="40"/>
      <c r="H159" s="40"/>
      <c r="I159" s="40"/>
      <c r="J159" s="40"/>
    </row>
    <row r="160" spans="3:10" x14ac:dyDescent="0.25">
      <c r="C160" s="40"/>
      <c r="D160" s="40"/>
      <c r="E160" s="40"/>
      <c r="F160" s="40"/>
      <c r="G160" s="40"/>
      <c r="H160" s="40"/>
      <c r="I160" s="40"/>
      <c r="J160" s="40"/>
    </row>
    <row r="161" spans="3:10" x14ac:dyDescent="0.25">
      <c r="C161" s="49"/>
      <c r="D161" s="40"/>
      <c r="E161" s="40"/>
      <c r="F161" s="40"/>
      <c r="G161" s="40"/>
      <c r="H161" s="40"/>
      <c r="I161" s="40"/>
      <c r="J161" s="40"/>
    </row>
    <row r="162" spans="3:10" x14ac:dyDescent="0.25">
      <c r="C162" s="40"/>
      <c r="D162" s="40"/>
      <c r="E162" s="40"/>
      <c r="F162" s="40"/>
      <c r="G162" s="40"/>
      <c r="H162" s="40"/>
      <c r="I162" s="40"/>
      <c r="J162" s="40"/>
    </row>
    <row r="163" spans="3:10" x14ac:dyDescent="0.25">
      <c r="C163" s="49"/>
      <c r="D163" s="40"/>
      <c r="E163" s="40"/>
      <c r="F163" s="40"/>
      <c r="G163" s="40"/>
      <c r="H163" s="40"/>
      <c r="I163" s="40"/>
      <c r="J163" s="40"/>
    </row>
    <row r="164" spans="3:10" x14ac:dyDescent="0.25">
      <c r="C164" s="49"/>
      <c r="D164" s="40"/>
      <c r="E164" s="40"/>
      <c r="F164" s="40"/>
      <c r="G164" s="40"/>
      <c r="H164" s="40"/>
      <c r="I164" s="40"/>
      <c r="J164" s="40"/>
    </row>
    <row r="165" spans="3:10" x14ac:dyDescent="0.25">
      <c r="C165" s="120"/>
      <c r="D165" s="40"/>
      <c r="E165" s="40"/>
      <c r="F165" s="40"/>
      <c r="G165" s="40"/>
      <c r="H165" s="40"/>
      <c r="I165" s="40"/>
      <c r="J165" s="40"/>
    </row>
    <row r="166" spans="3:10" x14ac:dyDescent="0.25">
      <c r="C166" s="49"/>
      <c r="D166" s="40"/>
      <c r="E166" s="40"/>
      <c r="F166" s="40"/>
      <c r="G166" s="40"/>
      <c r="H166" s="40"/>
      <c r="I166" s="40"/>
      <c r="J166" s="40"/>
    </row>
    <row r="167" spans="3:10" x14ac:dyDescent="0.25">
      <c r="C167" s="49"/>
      <c r="D167" s="40"/>
      <c r="E167" s="40"/>
      <c r="F167" s="40"/>
      <c r="G167" s="40"/>
      <c r="H167" s="40"/>
      <c r="I167" s="40"/>
      <c r="J167" s="40"/>
    </row>
    <row r="168" spans="3:10" x14ac:dyDescent="0.25">
      <c r="C168" s="49"/>
      <c r="D168" s="40"/>
      <c r="E168" s="40"/>
      <c r="F168" s="40"/>
      <c r="G168" s="40"/>
      <c r="H168" s="40"/>
      <c r="I168" s="40"/>
      <c r="J168" s="40"/>
    </row>
    <row r="169" spans="3:10" x14ac:dyDescent="0.25">
      <c r="C169" s="49"/>
      <c r="D169" s="40"/>
      <c r="E169" s="40"/>
      <c r="F169" s="40"/>
      <c r="G169" s="40"/>
      <c r="H169" s="40"/>
      <c r="I169" s="40"/>
      <c r="J169" s="40"/>
    </row>
    <row r="170" spans="3:10" x14ac:dyDescent="0.25">
      <c r="C170" s="49"/>
      <c r="D170" s="40"/>
      <c r="E170" s="40"/>
      <c r="F170" s="40"/>
      <c r="G170" s="40"/>
      <c r="H170" s="40"/>
      <c r="I170" s="40"/>
      <c r="J170" s="40"/>
    </row>
    <row r="171" spans="3:10" x14ac:dyDescent="0.25">
      <c r="C171" s="40"/>
      <c r="D171" s="40"/>
      <c r="E171" s="40"/>
      <c r="F171" s="40"/>
      <c r="G171" s="40"/>
      <c r="H171" s="40"/>
      <c r="I171" s="40"/>
      <c r="J171" s="40"/>
    </row>
    <row r="172" spans="3:10" x14ac:dyDescent="0.25">
      <c r="D172" s="40"/>
      <c r="E172" s="40"/>
      <c r="F172" s="40"/>
      <c r="G172" s="40"/>
      <c r="H172" s="40"/>
      <c r="I172" s="40"/>
      <c r="J172" s="40"/>
    </row>
    <row r="173" spans="3:10" x14ac:dyDescent="0.25">
      <c r="D173" s="40"/>
      <c r="E173" s="40"/>
      <c r="F173" s="40"/>
      <c r="G173" s="40"/>
      <c r="H173" s="40"/>
      <c r="I173" s="40"/>
      <c r="J173" s="40"/>
    </row>
    <row r="174" spans="3:10" x14ac:dyDescent="0.25">
      <c r="D174" s="40"/>
      <c r="E174" s="40"/>
      <c r="F174" s="40"/>
      <c r="G174" s="40"/>
      <c r="H174" s="40"/>
      <c r="I174" s="40"/>
      <c r="J174" s="40"/>
    </row>
    <row r="175" spans="3:10" x14ac:dyDescent="0.25">
      <c r="D175" s="40"/>
      <c r="E175" s="40"/>
      <c r="F175" s="40"/>
      <c r="G175" s="40"/>
      <c r="H175" s="40"/>
      <c r="I175" s="40"/>
      <c r="J175" s="40"/>
    </row>
    <row r="176" spans="3:10" x14ac:dyDescent="0.25">
      <c r="D176" s="40"/>
      <c r="E176" s="40"/>
      <c r="F176" s="40"/>
      <c r="G176" s="40"/>
      <c r="H176" s="40"/>
      <c r="I176" s="40"/>
      <c r="J176" s="40"/>
    </row>
    <row r="177" spans="4:10" x14ac:dyDescent="0.25">
      <c r="D177" s="40"/>
      <c r="E177" s="40"/>
      <c r="F177" s="40"/>
      <c r="G177" s="40"/>
      <c r="H177" s="40"/>
      <c r="I177" s="40"/>
      <c r="J177" s="40"/>
    </row>
    <row r="178" spans="4:10" x14ac:dyDescent="0.25">
      <c r="D178" s="40"/>
      <c r="E178" s="40"/>
      <c r="F178" s="40"/>
      <c r="G178" s="40"/>
      <c r="H178" s="40"/>
      <c r="I178" s="40"/>
      <c r="J178" s="40"/>
    </row>
    <row r="179" spans="4:10" x14ac:dyDescent="0.25">
      <c r="D179" s="40"/>
      <c r="E179" s="40"/>
      <c r="F179" s="40"/>
      <c r="G179" s="40"/>
      <c r="H179" s="40"/>
      <c r="I179" s="40"/>
      <c r="J179" s="40"/>
    </row>
    <row r="180" spans="4:10" x14ac:dyDescent="0.25">
      <c r="D180" s="40"/>
      <c r="E180" s="40"/>
      <c r="F180" s="40"/>
      <c r="G180" s="40"/>
      <c r="H180" s="40"/>
      <c r="I180" s="40"/>
      <c r="J180" s="40"/>
    </row>
    <row r="181" spans="4:10" x14ac:dyDescent="0.25">
      <c r="D181" s="40"/>
      <c r="E181" s="40"/>
      <c r="F181" s="40"/>
      <c r="G181" s="40"/>
      <c r="H181" s="40"/>
      <c r="I181" s="40"/>
      <c r="J181" s="40"/>
    </row>
    <row r="182" spans="4:10" x14ac:dyDescent="0.25">
      <c r="D182" s="40"/>
      <c r="E182" s="40"/>
      <c r="F182" s="40"/>
      <c r="G182" s="40"/>
      <c r="H182" s="40"/>
      <c r="I182" s="40"/>
      <c r="J182" s="40"/>
    </row>
    <row r="183" spans="4:10" x14ac:dyDescent="0.25">
      <c r="D183" s="40"/>
      <c r="E183" s="40"/>
      <c r="F183" s="40"/>
      <c r="G183" s="40"/>
      <c r="H183" s="40"/>
      <c r="I183" s="40"/>
      <c r="J183" s="40"/>
    </row>
    <row r="184" spans="4:10" x14ac:dyDescent="0.25">
      <c r="D184" s="40"/>
      <c r="E184" s="40"/>
      <c r="F184" s="40"/>
      <c r="G184" s="40"/>
      <c r="H184" s="40"/>
      <c r="I184" s="40"/>
      <c r="J184" s="40"/>
    </row>
    <row r="185" spans="4:10" x14ac:dyDescent="0.25">
      <c r="D185" s="40"/>
      <c r="E185" s="40"/>
      <c r="F185" s="40"/>
      <c r="G185" s="40"/>
      <c r="H185" s="40"/>
      <c r="I185" s="40"/>
      <c r="J185" s="40"/>
    </row>
    <row r="186" spans="4:10" x14ac:dyDescent="0.25">
      <c r="D186" s="40"/>
      <c r="E186" s="40"/>
      <c r="F186" s="40"/>
      <c r="G186" s="40"/>
      <c r="H186" s="40"/>
      <c r="I186" s="40"/>
      <c r="J186" s="40"/>
    </row>
    <row r="187" spans="4:10" x14ac:dyDescent="0.25">
      <c r="D187" s="40"/>
      <c r="E187" s="40"/>
      <c r="F187" s="40"/>
      <c r="G187" s="40"/>
      <c r="H187" s="40"/>
      <c r="I187" s="40"/>
      <c r="J187" s="40"/>
    </row>
    <row r="188" spans="4:10" x14ac:dyDescent="0.25">
      <c r="D188" s="40"/>
      <c r="E188" s="40"/>
      <c r="F188" s="40"/>
      <c r="G188" s="40"/>
      <c r="H188" s="40"/>
      <c r="I188" s="40"/>
      <c r="J188" s="40"/>
    </row>
    <row r="189" spans="4:10" x14ac:dyDescent="0.25">
      <c r="D189" s="40"/>
      <c r="E189" s="40"/>
      <c r="F189" s="40"/>
      <c r="G189" s="40"/>
      <c r="H189" s="40"/>
      <c r="I189" s="40"/>
      <c r="J189" s="40"/>
    </row>
    <row r="190" spans="4:10" x14ac:dyDescent="0.25">
      <c r="D190" s="40"/>
      <c r="E190" s="40"/>
      <c r="F190" s="40"/>
      <c r="G190" s="40"/>
      <c r="H190" s="40"/>
      <c r="I190" s="40"/>
      <c r="J190" s="40"/>
    </row>
    <row r="191" spans="4:10" x14ac:dyDescent="0.25">
      <c r="D191" s="40"/>
      <c r="E191" s="40"/>
      <c r="F191" s="40"/>
      <c r="G191" s="40"/>
      <c r="H191" s="40"/>
      <c r="I191" s="40"/>
      <c r="J191" s="40"/>
    </row>
    <row r="192" spans="4:10" x14ac:dyDescent="0.25">
      <c r="D192" s="40"/>
      <c r="E192" s="40"/>
      <c r="F192" s="40"/>
      <c r="G192" s="40"/>
      <c r="H192" s="40"/>
      <c r="I192" s="40"/>
      <c r="J192" s="40"/>
    </row>
    <row r="193" spans="4:10" x14ac:dyDescent="0.25">
      <c r="D193" s="40"/>
      <c r="E193" s="40"/>
      <c r="F193" s="40"/>
      <c r="G193" s="40"/>
      <c r="H193" s="40"/>
      <c r="I193" s="40"/>
      <c r="J193" s="40"/>
    </row>
    <row r="194" spans="4:10" x14ac:dyDescent="0.25">
      <c r="D194" s="40"/>
      <c r="E194" s="40"/>
      <c r="F194" s="40"/>
      <c r="G194" s="40"/>
      <c r="H194" s="40"/>
      <c r="I194" s="40"/>
      <c r="J194" s="40"/>
    </row>
    <row r="195" spans="4:10" x14ac:dyDescent="0.25">
      <c r="D195" s="40"/>
      <c r="E195" s="40"/>
      <c r="F195" s="40"/>
      <c r="G195" s="40"/>
      <c r="H195" s="40"/>
      <c r="I195" s="40"/>
      <c r="J195" s="40"/>
    </row>
    <row r="196" spans="4:10" x14ac:dyDescent="0.25">
      <c r="D196" s="40"/>
      <c r="E196" s="40"/>
      <c r="F196" s="40"/>
      <c r="G196" s="40"/>
      <c r="H196" s="40"/>
      <c r="I196" s="40"/>
      <c r="J196" s="40"/>
    </row>
    <row r="197" spans="4:10" x14ac:dyDescent="0.25">
      <c r="D197" s="40"/>
      <c r="E197" s="40"/>
      <c r="F197" s="40"/>
      <c r="G197" s="40"/>
      <c r="H197" s="40"/>
      <c r="I197" s="40"/>
      <c r="J197" s="40"/>
    </row>
    <row r="198" spans="4:10" x14ac:dyDescent="0.25">
      <c r="D198" s="40"/>
      <c r="E198" s="40"/>
      <c r="F198" s="40"/>
      <c r="G198" s="40"/>
      <c r="H198" s="40"/>
      <c r="I198" s="40"/>
      <c r="J198" s="40"/>
    </row>
    <row r="199" spans="4:10" x14ac:dyDescent="0.25">
      <c r="D199" s="40"/>
      <c r="E199" s="40"/>
      <c r="F199" s="40"/>
      <c r="G199" s="40"/>
      <c r="H199" s="40"/>
      <c r="I199" s="40"/>
      <c r="J199" s="40"/>
    </row>
    <row r="200" spans="4:10" x14ac:dyDescent="0.25">
      <c r="D200" s="40"/>
      <c r="E200" s="40"/>
      <c r="F200" s="40"/>
      <c r="G200" s="40"/>
      <c r="H200" s="40"/>
      <c r="I200" s="40"/>
      <c r="J200" s="40"/>
    </row>
    <row r="201" spans="4:10" x14ac:dyDescent="0.25">
      <c r="D201" s="40"/>
      <c r="E201" s="40"/>
      <c r="F201" s="40"/>
      <c r="G201" s="40"/>
      <c r="H201" s="40"/>
      <c r="I201" s="40"/>
      <c r="J201" s="40"/>
    </row>
    <row r="202" spans="4:10" x14ac:dyDescent="0.25">
      <c r="D202" s="40"/>
      <c r="E202" s="40"/>
      <c r="F202" s="40"/>
      <c r="G202" s="40"/>
      <c r="H202" s="40"/>
      <c r="I202" s="40"/>
      <c r="J202" s="40"/>
    </row>
    <row r="203" spans="4:10" x14ac:dyDescent="0.25">
      <c r="D203" s="40"/>
      <c r="E203" s="40"/>
      <c r="F203" s="40"/>
      <c r="G203" s="40"/>
      <c r="H203" s="40"/>
      <c r="I203" s="40"/>
      <c r="J203" s="40"/>
    </row>
    <row r="204" spans="4:10" x14ac:dyDescent="0.25">
      <c r="D204" s="40"/>
      <c r="E204" s="40"/>
      <c r="F204" s="40"/>
      <c r="G204" s="40"/>
      <c r="H204" s="40"/>
      <c r="I204" s="40"/>
      <c r="J204" s="40"/>
    </row>
    <row r="205" spans="4:10" x14ac:dyDescent="0.25">
      <c r="D205" s="40"/>
      <c r="E205" s="40"/>
      <c r="F205" s="40"/>
      <c r="G205" s="40"/>
      <c r="H205" s="40"/>
      <c r="I205" s="40"/>
      <c r="J205" s="40"/>
    </row>
    <row r="206" spans="4:10" x14ac:dyDescent="0.25">
      <c r="D206" s="40"/>
      <c r="E206" s="40"/>
      <c r="F206" s="40"/>
      <c r="G206" s="40"/>
      <c r="H206" s="40"/>
      <c r="I206" s="40"/>
      <c r="J206" s="40"/>
    </row>
    <row r="207" spans="4:10" x14ac:dyDescent="0.25">
      <c r="D207" s="40"/>
      <c r="E207" s="40"/>
      <c r="F207" s="40"/>
      <c r="G207" s="40"/>
      <c r="H207" s="40"/>
      <c r="I207" s="40"/>
      <c r="J207" s="40"/>
    </row>
    <row r="208" spans="4:10" x14ac:dyDescent="0.25">
      <c r="D208" s="40"/>
      <c r="E208" s="40"/>
      <c r="F208" s="40"/>
      <c r="G208" s="40"/>
      <c r="H208" s="40"/>
      <c r="I208" s="40"/>
      <c r="J208" s="40"/>
    </row>
    <row r="209" spans="4:10" x14ac:dyDescent="0.25">
      <c r="D209" s="40"/>
      <c r="E209" s="40"/>
      <c r="F209" s="40"/>
      <c r="G209" s="40"/>
      <c r="H209" s="40"/>
      <c r="I209" s="40"/>
      <c r="J209" s="40"/>
    </row>
    <row r="210" spans="4:10" x14ac:dyDescent="0.25">
      <c r="D210" s="40"/>
      <c r="E210" s="40"/>
      <c r="F210" s="40"/>
      <c r="G210" s="40"/>
      <c r="H210" s="40"/>
      <c r="I210" s="40"/>
      <c r="J210" s="40"/>
    </row>
    <row r="211" spans="4:10" x14ac:dyDescent="0.25">
      <c r="D211" s="40"/>
      <c r="E211" s="40"/>
      <c r="F211" s="40"/>
      <c r="G211" s="40"/>
      <c r="H211" s="40"/>
      <c r="I211" s="40"/>
      <c r="J211" s="40"/>
    </row>
    <row r="212" spans="4:10" x14ac:dyDescent="0.25">
      <c r="D212" s="40"/>
      <c r="E212" s="40"/>
      <c r="F212" s="40"/>
      <c r="G212" s="40"/>
      <c r="H212" s="40"/>
      <c r="I212" s="40"/>
      <c r="J212" s="40"/>
    </row>
    <row r="213" spans="4:10" x14ac:dyDescent="0.25">
      <c r="D213" s="40"/>
      <c r="E213" s="40"/>
      <c r="F213" s="40"/>
      <c r="G213" s="40"/>
      <c r="H213" s="40"/>
      <c r="I213" s="40"/>
      <c r="J213" s="40"/>
    </row>
    <row r="214" spans="4:10" x14ac:dyDescent="0.25">
      <c r="D214" s="40"/>
      <c r="E214" s="40"/>
      <c r="F214" s="40"/>
      <c r="G214" s="40"/>
      <c r="H214" s="40"/>
      <c r="I214" s="40"/>
      <c r="J214" s="40"/>
    </row>
    <row r="215" spans="4:10" x14ac:dyDescent="0.25">
      <c r="D215" s="40"/>
      <c r="E215" s="40"/>
      <c r="F215" s="40"/>
      <c r="G215" s="40"/>
      <c r="H215" s="40"/>
      <c r="I215" s="40"/>
      <c r="J215" s="40"/>
    </row>
    <row r="216" spans="4:10" x14ac:dyDescent="0.25">
      <c r="D216" s="40"/>
      <c r="E216" s="40"/>
      <c r="F216" s="40"/>
      <c r="G216" s="40"/>
      <c r="H216" s="40"/>
      <c r="I216" s="40"/>
      <c r="J216" s="40"/>
    </row>
    <row r="217" spans="4:10" x14ac:dyDescent="0.25">
      <c r="D217" s="40"/>
      <c r="E217" s="40"/>
      <c r="F217" s="40"/>
      <c r="G217" s="40"/>
      <c r="H217" s="40"/>
      <c r="I217" s="40"/>
      <c r="J217" s="40"/>
    </row>
    <row r="218" spans="4:10" x14ac:dyDescent="0.25">
      <c r="D218" s="40"/>
      <c r="E218" s="40"/>
      <c r="F218" s="40"/>
      <c r="G218" s="40"/>
      <c r="H218" s="40"/>
      <c r="I218" s="40"/>
      <c r="J218" s="40"/>
    </row>
    <row r="219" spans="4:10" x14ac:dyDescent="0.25">
      <c r="D219" s="40"/>
      <c r="E219" s="40"/>
      <c r="F219" s="40"/>
      <c r="G219" s="40"/>
      <c r="H219" s="40"/>
      <c r="I219" s="40"/>
      <c r="J219" s="40"/>
    </row>
    <row r="220" spans="4:10" x14ac:dyDescent="0.25">
      <c r="D220" s="40"/>
      <c r="E220" s="40"/>
      <c r="F220" s="40"/>
      <c r="G220" s="40"/>
      <c r="H220" s="40"/>
      <c r="I220" s="40"/>
      <c r="J220" s="40"/>
    </row>
    <row r="221" spans="4:10" x14ac:dyDescent="0.25">
      <c r="D221" s="40"/>
      <c r="E221" s="40"/>
      <c r="F221" s="40"/>
      <c r="G221" s="40"/>
      <c r="H221" s="40"/>
      <c r="I221" s="40"/>
      <c r="J221" s="40"/>
    </row>
    <row r="222" spans="4:10" x14ac:dyDescent="0.25">
      <c r="D222" s="40"/>
      <c r="E222" s="40"/>
      <c r="F222" s="40"/>
      <c r="G222" s="40"/>
      <c r="H222" s="40"/>
      <c r="I222" s="40"/>
      <c r="J222" s="40"/>
    </row>
    <row r="223" spans="4:10" x14ac:dyDescent="0.25">
      <c r="D223" s="40"/>
      <c r="E223" s="40"/>
      <c r="F223" s="40"/>
      <c r="G223" s="40"/>
      <c r="H223" s="40"/>
      <c r="I223" s="40"/>
      <c r="J223" s="40"/>
    </row>
    <row r="224" spans="4:10" x14ac:dyDescent="0.25">
      <c r="D224" s="40"/>
      <c r="E224" s="40"/>
      <c r="F224" s="40"/>
      <c r="G224" s="40"/>
      <c r="H224" s="40"/>
      <c r="I224" s="40"/>
      <c r="J224" s="40"/>
    </row>
    <row r="225" spans="4:10" x14ac:dyDescent="0.25">
      <c r="D225" s="40"/>
      <c r="E225" s="40"/>
      <c r="F225" s="40"/>
      <c r="G225" s="40"/>
      <c r="H225" s="40"/>
      <c r="I225" s="40"/>
      <c r="J225" s="40"/>
    </row>
    <row r="226" spans="4:10" x14ac:dyDescent="0.25">
      <c r="D226" s="40"/>
      <c r="E226" s="40"/>
      <c r="F226" s="40"/>
      <c r="G226" s="40"/>
      <c r="H226" s="40"/>
      <c r="I226" s="40"/>
      <c r="J226" s="40"/>
    </row>
    <row r="227" spans="4:10" x14ac:dyDescent="0.25">
      <c r="D227" s="40"/>
      <c r="E227" s="40"/>
      <c r="F227" s="40"/>
      <c r="G227" s="40"/>
      <c r="H227" s="40"/>
      <c r="I227" s="40"/>
      <c r="J227" s="40"/>
    </row>
    <row r="228" spans="4:10" x14ac:dyDescent="0.25">
      <c r="D228" s="40"/>
      <c r="E228" s="40"/>
      <c r="F228" s="40"/>
      <c r="G228" s="40"/>
      <c r="H228" s="40"/>
      <c r="I228" s="40"/>
      <c r="J228" s="40"/>
    </row>
    <row r="229" spans="4:10" x14ac:dyDescent="0.25">
      <c r="D229" s="40"/>
      <c r="E229" s="40"/>
      <c r="F229" s="40"/>
      <c r="G229" s="40"/>
      <c r="H229" s="40"/>
      <c r="I229" s="40"/>
      <c r="J229" s="40"/>
    </row>
    <row r="230" spans="4:10" x14ac:dyDescent="0.25">
      <c r="D230" s="40"/>
      <c r="E230" s="40"/>
      <c r="F230" s="40"/>
      <c r="G230" s="40"/>
      <c r="H230" s="40"/>
      <c r="I230" s="40"/>
      <c r="J230" s="40"/>
    </row>
    <row r="231" spans="4:10" x14ac:dyDescent="0.25">
      <c r="D231" s="40"/>
      <c r="E231" s="40"/>
      <c r="F231" s="40"/>
      <c r="G231" s="40"/>
      <c r="H231" s="40"/>
      <c r="I231" s="40"/>
      <c r="J231" s="40"/>
    </row>
    <row r="232" spans="4:10" x14ac:dyDescent="0.25">
      <c r="D232" s="40"/>
      <c r="E232" s="40"/>
      <c r="F232" s="40"/>
      <c r="G232" s="40"/>
      <c r="H232" s="40"/>
      <c r="I232" s="40"/>
      <c r="J232" s="40"/>
    </row>
    <row r="233" spans="4:10" x14ac:dyDescent="0.25">
      <c r="D233" s="40"/>
      <c r="E233" s="40"/>
      <c r="F233" s="40"/>
      <c r="G233" s="40"/>
      <c r="H233" s="40"/>
      <c r="I233" s="40"/>
      <c r="J233" s="40"/>
    </row>
    <row r="234" spans="4:10" x14ac:dyDescent="0.25">
      <c r="D234" s="40"/>
      <c r="E234" s="40"/>
      <c r="F234" s="40"/>
      <c r="G234" s="40"/>
      <c r="H234" s="40"/>
      <c r="I234" s="40"/>
      <c r="J234" s="40"/>
    </row>
    <row r="235" spans="4:10" x14ac:dyDescent="0.25">
      <c r="D235" s="40"/>
      <c r="E235" s="40"/>
      <c r="F235" s="40"/>
      <c r="G235" s="40"/>
      <c r="H235" s="40"/>
      <c r="I235" s="40"/>
      <c r="J235" s="40"/>
    </row>
    <row r="236" spans="4:10" x14ac:dyDescent="0.25">
      <c r="D236" s="40"/>
      <c r="E236" s="40"/>
      <c r="F236" s="40"/>
      <c r="G236" s="40"/>
      <c r="H236" s="40"/>
      <c r="I236" s="40"/>
      <c r="J236" s="40"/>
    </row>
    <row r="237" spans="4:10" x14ac:dyDescent="0.25">
      <c r="D237" s="40"/>
      <c r="E237" s="40"/>
      <c r="F237" s="40"/>
      <c r="G237" s="40"/>
      <c r="H237" s="40"/>
      <c r="I237" s="40"/>
      <c r="J237" s="40"/>
    </row>
    <row r="238" spans="4:10" x14ac:dyDescent="0.25">
      <c r="D238" s="40"/>
      <c r="E238" s="40"/>
      <c r="F238" s="40"/>
      <c r="G238" s="40"/>
      <c r="H238" s="40"/>
      <c r="I238" s="40"/>
      <c r="J238" s="40"/>
    </row>
    <row r="239" spans="4:10" x14ac:dyDescent="0.25">
      <c r="D239" s="40"/>
      <c r="E239" s="40"/>
      <c r="F239" s="40"/>
      <c r="G239" s="40"/>
      <c r="H239" s="40"/>
      <c r="I239" s="40"/>
      <c r="J239" s="40"/>
    </row>
    <row r="240" spans="4:10" x14ac:dyDescent="0.25">
      <c r="D240" s="40"/>
      <c r="E240" s="40"/>
      <c r="F240" s="40"/>
      <c r="G240" s="40"/>
      <c r="H240" s="40"/>
      <c r="I240" s="40"/>
      <c r="J240" s="40"/>
    </row>
    <row r="241" spans="4:10" x14ac:dyDescent="0.25">
      <c r="D241" s="40"/>
      <c r="E241" s="40"/>
      <c r="F241" s="40"/>
      <c r="G241" s="40"/>
      <c r="H241" s="40"/>
      <c r="I241" s="40"/>
      <c r="J241" s="40"/>
    </row>
    <row r="242" spans="4:10" x14ac:dyDescent="0.25">
      <c r="D242" s="40"/>
      <c r="E242" s="40"/>
      <c r="F242" s="40"/>
      <c r="G242" s="40"/>
      <c r="H242" s="40"/>
      <c r="I242" s="40"/>
      <c r="J242" s="40"/>
    </row>
    <row r="243" spans="4:10" x14ac:dyDescent="0.25">
      <c r="D243" s="40"/>
      <c r="E243" s="40"/>
      <c r="F243" s="40"/>
      <c r="G243" s="40"/>
      <c r="H243" s="40"/>
      <c r="I243" s="40"/>
      <c r="J243" s="40"/>
    </row>
    <row r="244" spans="4:10" x14ac:dyDescent="0.25">
      <c r="D244" s="40"/>
      <c r="E244" s="40"/>
      <c r="F244" s="40"/>
      <c r="G244" s="40"/>
      <c r="H244" s="40"/>
      <c r="I244" s="40"/>
      <c r="J244" s="40"/>
    </row>
    <row r="245" spans="4:10" x14ac:dyDescent="0.25">
      <c r="D245" s="40"/>
      <c r="E245" s="40"/>
      <c r="F245" s="40"/>
      <c r="G245" s="40"/>
      <c r="H245" s="40"/>
      <c r="I245" s="40"/>
      <c r="J245" s="40"/>
    </row>
    <row r="246" spans="4:10" x14ac:dyDescent="0.25">
      <c r="D246" s="40"/>
      <c r="E246" s="40"/>
      <c r="F246" s="40"/>
      <c r="G246" s="40"/>
      <c r="H246" s="40"/>
      <c r="I246" s="40"/>
      <c r="J246" s="40"/>
    </row>
    <row r="247" spans="4:10" x14ac:dyDescent="0.25">
      <c r="D247" s="40"/>
      <c r="E247" s="40"/>
      <c r="F247" s="40"/>
      <c r="G247" s="40"/>
      <c r="H247" s="40"/>
      <c r="I247" s="40"/>
      <c r="J247" s="40"/>
    </row>
    <row r="248" spans="4:10" x14ac:dyDescent="0.25">
      <c r="D248" s="40"/>
      <c r="E248" s="40"/>
      <c r="F248" s="40"/>
      <c r="G248" s="40"/>
      <c r="H248" s="40"/>
      <c r="I248" s="40"/>
      <c r="J248" s="40"/>
    </row>
    <row r="249" spans="4:10" x14ac:dyDescent="0.25">
      <c r="D249" s="40"/>
      <c r="E249" s="40"/>
      <c r="F249" s="40"/>
      <c r="G249" s="40"/>
      <c r="H249" s="40"/>
      <c r="I249" s="40"/>
      <c r="J249" s="40"/>
    </row>
    <row r="250" spans="4:10" x14ac:dyDescent="0.25">
      <c r="D250" s="40"/>
      <c r="E250" s="40"/>
      <c r="F250" s="40"/>
      <c r="G250" s="40"/>
      <c r="H250" s="40"/>
      <c r="I250" s="40"/>
      <c r="J250" s="40"/>
    </row>
    <row r="251" spans="4:10" x14ac:dyDescent="0.25">
      <c r="D251" s="40"/>
      <c r="E251" s="40"/>
      <c r="F251" s="40"/>
      <c r="G251" s="40"/>
      <c r="H251" s="40"/>
      <c r="I251" s="40"/>
      <c r="J251" s="40"/>
    </row>
    <row r="252" spans="4:10" x14ac:dyDescent="0.25">
      <c r="D252" s="40"/>
      <c r="E252" s="40"/>
      <c r="F252" s="40"/>
      <c r="G252" s="40"/>
      <c r="H252" s="40"/>
      <c r="I252" s="40"/>
      <c r="J252" s="40"/>
    </row>
    <row r="253" spans="4:10" x14ac:dyDescent="0.25">
      <c r="D253" s="40"/>
      <c r="E253" s="40"/>
      <c r="F253" s="40"/>
      <c r="G253" s="40"/>
      <c r="H253" s="40"/>
      <c r="I253" s="40"/>
      <c r="J253" s="40"/>
    </row>
    <row r="254" spans="4:10" x14ac:dyDescent="0.25">
      <c r="D254" s="40"/>
      <c r="E254" s="40"/>
      <c r="F254" s="40"/>
      <c r="G254" s="40"/>
      <c r="H254" s="40"/>
      <c r="I254" s="40"/>
      <c r="J254" s="40"/>
    </row>
    <row r="255" spans="4:10" x14ac:dyDescent="0.25">
      <c r="D255" s="40"/>
      <c r="E255" s="40"/>
      <c r="F255" s="40"/>
      <c r="G255" s="40"/>
      <c r="H255" s="40"/>
      <c r="I255" s="40"/>
      <c r="J255" s="40"/>
    </row>
    <row r="256" spans="4:10" x14ac:dyDescent="0.25">
      <c r="D256" s="40"/>
      <c r="E256" s="40"/>
      <c r="F256" s="40"/>
      <c r="G256" s="40"/>
      <c r="H256" s="40"/>
      <c r="I256" s="40"/>
      <c r="J256" s="40"/>
    </row>
    <row r="257" spans="4:10" x14ac:dyDescent="0.25">
      <c r="D257" s="40"/>
      <c r="E257" s="40"/>
      <c r="F257" s="40"/>
      <c r="G257" s="40"/>
      <c r="H257" s="40"/>
      <c r="I257" s="40"/>
      <c r="J257" s="40"/>
    </row>
    <row r="258" spans="4:10" x14ac:dyDescent="0.25">
      <c r="D258" s="40"/>
      <c r="E258" s="40"/>
      <c r="F258" s="40"/>
      <c r="G258" s="40"/>
      <c r="H258" s="40"/>
      <c r="I258" s="40"/>
      <c r="J258" s="40"/>
    </row>
    <row r="259" spans="4:10" x14ac:dyDescent="0.25">
      <c r="D259" s="40"/>
      <c r="E259" s="40"/>
      <c r="F259" s="40"/>
      <c r="G259" s="40"/>
      <c r="H259" s="40"/>
      <c r="I259" s="40"/>
      <c r="J259" s="40"/>
    </row>
    <row r="260" spans="4:10" x14ac:dyDescent="0.25">
      <c r="D260" s="40"/>
      <c r="E260" s="40"/>
      <c r="F260" s="40"/>
      <c r="G260" s="40"/>
      <c r="H260" s="40"/>
      <c r="I260" s="40"/>
      <c r="J260" s="40"/>
    </row>
    <row r="261" spans="4:10" x14ac:dyDescent="0.25">
      <c r="D261" s="40"/>
      <c r="E261" s="40"/>
      <c r="F261" s="40"/>
      <c r="G261" s="40"/>
      <c r="H261" s="40"/>
      <c r="I261" s="40"/>
      <c r="J261" s="40"/>
    </row>
    <row r="262" spans="4:10" x14ac:dyDescent="0.25">
      <c r="D262" s="40"/>
      <c r="E262" s="40"/>
      <c r="F262" s="40"/>
      <c r="G262" s="40"/>
      <c r="H262" s="40"/>
      <c r="I262" s="40"/>
      <c r="J262" s="40"/>
    </row>
    <row r="263" spans="4:10" x14ac:dyDescent="0.25">
      <c r="D263" s="40"/>
      <c r="E263" s="40"/>
      <c r="F263" s="40"/>
      <c r="G263" s="40"/>
      <c r="H263" s="40"/>
      <c r="I263" s="40"/>
      <c r="J263" s="40"/>
    </row>
    <row r="264" spans="4:10" x14ac:dyDescent="0.25">
      <c r="D264" s="40"/>
      <c r="E264" s="40"/>
      <c r="F264" s="40"/>
      <c r="G264" s="40"/>
      <c r="H264" s="40"/>
      <c r="I264" s="40"/>
      <c r="J264" s="40"/>
    </row>
    <row r="265" spans="4:10" x14ac:dyDescent="0.25">
      <c r="D265" s="40"/>
      <c r="E265" s="40"/>
      <c r="F265" s="40"/>
      <c r="G265" s="40"/>
      <c r="H265" s="40"/>
      <c r="I265" s="40"/>
      <c r="J265" s="40"/>
    </row>
    <row r="266" spans="4:10" x14ac:dyDescent="0.25">
      <c r="D266" s="40"/>
      <c r="E266" s="40"/>
      <c r="F266" s="40"/>
      <c r="G266" s="40"/>
      <c r="H266" s="40"/>
      <c r="I266" s="40"/>
      <c r="J266" s="40"/>
    </row>
    <row r="267" spans="4:10" x14ac:dyDescent="0.25">
      <c r="D267" s="40"/>
      <c r="E267" s="40"/>
      <c r="F267" s="40"/>
      <c r="G267" s="40"/>
      <c r="H267" s="40"/>
      <c r="I267" s="40"/>
      <c r="J267" s="40"/>
    </row>
    <row r="268" spans="4:10" x14ac:dyDescent="0.25">
      <c r="D268" s="40"/>
      <c r="E268" s="40"/>
      <c r="F268" s="40"/>
      <c r="G268" s="40"/>
      <c r="H268" s="40"/>
      <c r="I268" s="40"/>
      <c r="J268" s="40"/>
    </row>
    <row r="269" spans="4:10" x14ac:dyDescent="0.25">
      <c r="D269" s="40"/>
      <c r="E269" s="40"/>
      <c r="F269" s="40"/>
      <c r="G269" s="40"/>
      <c r="H269" s="40"/>
      <c r="I269" s="40"/>
      <c r="J269" s="40"/>
    </row>
    <row r="270" spans="4:10" x14ac:dyDescent="0.25">
      <c r="D270" s="40"/>
      <c r="E270" s="40"/>
      <c r="F270" s="40"/>
      <c r="G270" s="40"/>
      <c r="H270" s="40"/>
      <c r="I270" s="40"/>
      <c r="J270" s="40"/>
    </row>
    <row r="271" spans="4:10" x14ac:dyDescent="0.25">
      <c r="D271" s="40"/>
      <c r="E271" s="40"/>
      <c r="F271" s="40"/>
      <c r="G271" s="40"/>
      <c r="H271" s="40"/>
      <c r="I271" s="40"/>
      <c r="J271" s="40"/>
    </row>
    <row r="272" spans="4:10" x14ac:dyDescent="0.25">
      <c r="D272" s="40"/>
      <c r="E272" s="40"/>
      <c r="F272" s="40"/>
      <c r="G272" s="40"/>
      <c r="H272" s="40"/>
      <c r="I272" s="40"/>
      <c r="J272" s="40"/>
    </row>
    <row r="273" spans="4:10" x14ac:dyDescent="0.25">
      <c r="D273" s="40"/>
      <c r="E273" s="40"/>
      <c r="F273" s="40"/>
      <c r="G273" s="40"/>
      <c r="H273" s="40"/>
      <c r="I273" s="40"/>
      <c r="J273" s="40"/>
    </row>
    <row r="274" spans="4:10" x14ac:dyDescent="0.25">
      <c r="D274" s="40"/>
      <c r="E274" s="40"/>
      <c r="F274" s="40"/>
      <c r="G274" s="40"/>
      <c r="H274" s="40"/>
      <c r="I274" s="40"/>
      <c r="J274" s="40"/>
    </row>
  </sheetData>
  <mergeCells count="1">
    <mergeCell ref="A1:J5"/>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58C81-965B-4489-B747-3182805555BA}">
  <sheetPr>
    <tabColor theme="5" tint="-0.249977111117893"/>
  </sheetPr>
  <dimension ref="A1:AR265"/>
  <sheetViews>
    <sheetView zoomScale="78" zoomScaleNormal="78" workbookViewId="0">
      <selection activeCell="A265" sqref="A265"/>
    </sheetView>
  </sheetViews>
  <sheetFormatPr baseColWidth="10" defaultColWidth="11.44140625" defaultRowHeight="13.2" x14ac:dyDescent="0.25"/>
  <cols>
    <col min="1" max="1" width="8.88671875" style="10" bestFit="1" customWidth="1"/>
    <col min="2" max="2" width="52.109375" style="10" customWidth="1"/>
    <col min="3" max="3" width="18.33203125" style="14" bestFit="1" customWidth="1"/>
    <col min="4" max="4" width="19.109375" style="14" bestFit="1" customWidth="1"/>
    <col min="5" max="5" width="16.88671875" style="14" hidden="1" customWidth="1"/>
    <col min="6" max="6" width="15.33203125" style="14" hidden="1" customWidth="1"/>
    <col min="7" max="7" width="18.44140625" style="14" hidden="1" customWidth="1"/>
    <col min="8" max="8" width="15.33203125" style="14" hidden="1" customWidth="1"/>
    <col min="9" max="9" width="24" style="14" hidden="1" customWidth="1"/>
    <col min="10" max="10" width="20.5546875" style="14" hidden="1" customWidth="1"/>
    <col min="11" max="11" width="14.109375" style="14" hidden="1" customWidth="1"/>
    <col min="12" max="13" width="15.33203125" style="14" hidden="1" customWidth="1"/>
    <col min="14" max="14" width="14.109375" style="14" hidden="1" customWidth="1"/>
    <col min="15" max="16" width="15.33203125" style="14" hidden="1" customWidth="1"/>
    <col min="17" max="17" width="17.88671875" style="14" hidden="1" customWidth="1"/>
    <col min="18" max="19" width="15.33203125" style="14" hidden="1" customWidth="1"/>
    <col min="20" max="21" width="14.109375" style="14" hidden="1" customWidth="1"/>
    <col min="22" max="22" width="26.88671875" style="14" hidden="1" customWidth="1"/>
    <col min="23" max="23" width="16.109375" style="14" hidden="1" customWidth="1"/>
    <col min="24" max="24" width="23.88671875" style="14" hidden="1" customWidth="1"/>
    <col min="25" max="25" width="15.88671875" style="14" bestFit="1" customWidth="1"/>
    <col min="26" max="26" width="23.33203125" style="14" hidden="1" customWidth="1"/>
    <col min="27" max="27" width="19.88671875" style="14" hidden="1" customWidth="1"/>
    <col min="28" max="28" width="15.6640625" style="14" hidden="1" customWidth="1"/>
    <col min="29" max="29" width="15.33203125" style="14" hidden="1" customWidth="1"/>
    <col min="30" max="30" width="20.5546875" style="14" hidden="1" customWidth="1"/>
    <col min="31" max="31" width="19.33203125" style="14" customWidth="1"/>
    <col min="32" max="32" width="19.44140625" style="14" hidden="1" customWidth="1"/>
    <col min="33" max="33" width="21.88671875" style="14" hidden="1" customWidth="1"/>
    <col min="34" max="34" width="27.88671875" style="14" hidden="1" customWidth="1"/>
    <col min="35" max="35" width="18.5546875" style="14" hidden="1" customWidth="1"/>
    <col min="36" max="36" width="24.109375" style="14" customWidth="1"/>
    <col min="37" max="37" width="18.33203125" style="14" bestFit="1" customWidth="1"/>
    <col min="38" max="38" width="28.109375" style="14" bestFit="1" customWidth="1"/>
    <col min="39" max="39" width="23.88671875" style="14" hidden="1" customWidth="1"/>
    <col min="40" max="40" width="22.44140625" style="14" hidden="1" customWidth="1"/>
    <col min="41" max="41" width="17.5546875" style="14" hidden="1" customWidth="1"/>
    <col min="42" max="42" width="11.44140625" style="10"/>
    <col min="43" max="43" width="15.88671875" style="10" customWidth="1"/>
    <col min="44" max="44" width="18.109375" style="10" customWidth="1"/>
    <col min="45" max="16384" width="11.44140625" style="10"/>
  </cols>
  <sheetData>
    <row r="1" spans="1:44" s="1" customFormat="1" ht="21" customHeight="1" x14ac:dyDescent="0.25">
      <c r="A1" s="2" t="s">
        <v>752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spans="1:44" s="1" customFormat="1" ht="21"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row>
    <row r="3" spans="1:44" s="3" customFormat="1" ht="21" customHeigh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row>
    <row r="4" spans="1:44" s="3" customFormat="1" ht="21"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row>
    <row r="5" spans="1:44" s="3" customFormat="1" ht="19.8" customHeight="1" thickBot="1" x14ac:dyDescent="0.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row>
    <row r="6" spans="1:44" s="6" customFormat="1" ht="63.6" customHeight="1" thickBot="1" x14ac:dyDescent="0.3">
      <c r="A6" s="229" t="s">
        <v>750</v>
      </c>
      <c r="B6" s="230" t="s">
        <v>751</v>
      </c>
      <c r="C6" s="231" t="s">
        <v>753</v>
      </c>
      <c r="D6" s="230" t="s">
        <v>754</v>
      </c>
      <c r="E6" s="232" t="s">
        <v>755</v>
      </c>
      <c r="F6" s="233" t="s">
        <v>756</v>
      </c>
      <c r="G6" s="233" t="s">
        <v>757</v>
      </c>
      <c r="H6" s="233" t="s">
        <v>758</v>
      </c>
      <c r="I6" s="233" t="s">
        <v>759</v>
      </c>
      <c r="J6" s="234" t="s">
        <v>760</v>
      </c>
      <c r="K6" s="233" t="s">
        <v>761</v>
      </c>
      <c r="L6" s="233" t="s">
        <v>762</v>
      </c>
      <c r="M6" s="233" t="s">
        <v>763</v>
      </c>
      <c r="N6" s="233" t="s">
        <v>764</v>
      </c>
      <c r="O6" s="234" t="s">
        <v>765</v>
      </c>
      <c r="P6" s="234" t="s">
        <v>766</v>
      </c>
      <c r="Q6" s="234" t="s">
        <v>767</v>
      </c>
      <c r="R6" s="235" t="s">
        <v>768</v>
      </c>
      <c r="S6" s="236" t="s">
        <v>769</v>
      </c>
      <c r="T6" s="237" t="s">
        <v>770</v>
      </c>
      <c r="U6" s="234" t="s">
        <v>771</v>
      </c>
      <c r="V6" s="234" t="s">
        <v>772</v>
      </c>
      <c r="W6" s="235" t="s">
        <v>773</v>
      </c>
      <c r="X6" s="238" t="s">
        <v>774</v>
      </c>
      <c r="Y6" s="239" t="s">
        <v>775</v>
      </c>
      <c r="Z6" s="240" t="s">
        <v>776</v>
      </c>
      <c r="AA6" s="241" t="s">
        <v>777</v>
      </c>
      <c r="AB6" s="241" t="s">
        <v>778</v>
      </c>
      <c r="AC6" s="241" t="s">
        <v>779</v>
      </c>
      <c r="AD6" s="242" t="s">
        <v>780</v>
      </c>
      <c r="AE6" s="243" t="s">
        <v>781</v>
      </c>
      <c r="AF6" s="244" t="s">
        <v>782</v>
      </c>
      <c r="AG6" s="245" t="s">
        <v>783</v>
      </c>
      <c r="AH6" s="245" t="s">
        <v>784</v>
      </c>
      <c r="AI6" s="246" t="s">
        <v>785</v>
      </c>
      <c r="AJ6" s="236" t="s">
        <v>786</v>
      </c>
      <c r="AK6" s="247" t="s">
        <v>787</v>
      </c>
      <c r="AL6" s="243" t="s">
        <v>788</v>
      </c>
      <c r="AM6" s="5" t="s">
        <v>1</v>
      </c>
      <c r="AN6" s="5" t="s">
        <v>2</v>
      </c>
      <c r="AO6" s="5" t="s">
        <v>3</v>
      </c>
    </row>
    <row r="7" spans="1:44" x14ac:dyDescent="0.25">
      <c r="A7" s="7"/>
      <c r="B7" s="7"/>
      <c r="C7" s="8"/>
      <c r="D7" s="8"/>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row>
    <row r="8" spans="1:44" x14ac:dyDescent="0.25">
      <c r="A8" s="11"/>
      <c r="B8" s="12" t="s">
        <v>4</v>
      </c>
      <c r="C8" s="13">
        <f>SUM(C10+C51+C147+C182+C187+C193+C216+C236+C255+C261)</f>
        <v>49155863414.42746</v>
      </c>
      <c r="D8" s="13">
        <f>SUM(D10+D51+D147+D182+D187+D193+D216+D236+D255+D261)</f>
        <v>3820369199.7700005</v>
      </c>
      <c r="E8" s="13">
        <f t="shared" ref="E8:AO8" si="0">SUM(E10+E51+E147+E182+E187+E193+E216+E236+E255+E261)</f>
        <v>28712488</v>
      </c>
      <c r="F8" s="13">
        <f t="shared" si="0"/>
        <v>165015720.76000002</v>
      </c>
      <c r="G8" s="13">
        <f t="shared" si="0"/>
        <v>153238440.34999999</v>
      </c>
      <c r="H8" s="13">
        <f t="shared" si="0"/>
        <v>79381420.379999995</v>
      </c>
      <c r="I8" s="13">
        <f t="shared" si="0"/>
        <v>685821672.41999996</v>
      </c>
      <c r="J8" s="13">
        <f t="shared" si="0"/>
        <v>18227922.289999999</v>
      </c>
      <c r="K8" s="13">
        <f t="shared" si="0"/>
        <v>37076320.909999996</v>
      </c>
      <c r="L8" s="13">
        <f t="shared" si="0"/>
        <v>143179776.88999999</v>
      </c>
      <c r="M8" s="13">
        <f t="shared" si="0"/>
        <v>364609903.80000001</v>
      </c>
      <c r="N8" s="13">
        <f t="shared" si="0"/>
        <v>93289333.469999999</v>
      </c>
      <c r="O8" s="13">
        <f t="shared" si="0"/>
        <v>656684346.06999993</v>
      </c>
      <c r="P8" s="13">
        <f t="shared" si="0"/>
        <v>455570241.48000002</v>
      </c>
      <c r="Q8" s="13">
        <f t="shared" si="0"/>
        <v>22863884.09</v>
      </c>
      <c r="R8" s="13">
        <f t="shared" si="0"/>
        <v>110783502.87</v>
      </c>
      <c r="S8" s="13">
        <f t="shared" si="0"/>
        <v>392434401.13</v>
      </c>
      <c r="T8" s="13">
        <f t="shared" si="0"/>
        <v>84456913.209999993</v>
      </c>
      <c r="U8" s="13">
        <f t="shared" si="0"/>
        <v>32227789.830000002</v>
      </c>
      <c r="V8" s="13">
        <f t="shared" si="0"/>
        <v>110465286.82000001</v>
      </c>
      <c r="W8" s="13">
        <f t="shared" si="0"/>
        <v>30718797.66</v>
      </c>
      <c r="X8" s="13">
        <f t="shared" si="0"/>
        <v>159623871.34</v>
      </c>
      <c r="Y8" s="13">
        <f t="shared" si="0"/>
        <v>1002297661.25</v>
      </c>
      <c r="Z8" s="13">
        <f t="shared" si="0"/>
        <v>170250454.28</v>
      </c>
      <c r="AA8" s="13">
        <f t="shared" si="0"/>
        <v>175842632.07999998</v>
      </c>
      <c r="AB8" s="13">
        <f t="shared" si="0"/>
        <v>357844292.40999997</v>
      </c>
      <c r="AC8" s="13">
        <f t="shared" si="0"/>
        <v>207188033.33000004</v>
      </c>
      <c r="AD8" s="13">
        <f t="shared" si="0"/>
        <v>91172249.150000006</v>
      </c>
      <c r="AE8" s="13">
        <f t="shared" si="0"/>
        <v>6190192837.500001</v>
      </c>
      <c r="AF8" s="13">
        <f t="shared" si="0"/>
        <v>51214336.130000003</v>
      </c>
      <c r="AG8" s="13">
        <f t="shared" si="0"/>
        <v>508927198.69000006</v>
      </c>
      <c r="AH8" s="13">
        <f t="shared" si="0"/>
        <v>3003908160.0499997</v>
      </c>
      <c r="AI8" s="13">
        <f t="shared" si="0"/>
        <v>2626143142.6300001</v>
      </c>
      <c r="AJ8" s="13">
        <f t="shared" si="0"/>
        <v>38143003715.907455</v>
      </c>
      <c r="AK8" s="13">
        <f>SUM(AK10+AK51+AK147+AK182+AK187+AK193+AK216+AK236+AK255+AK261)</f>
        <v>35639130090.847458</v>
      </c>
      <c r="AL8" s="13">
        <f t="shared" si="0"/>
        <v>2503873625.0599999</v>
      </c>
      <c r="AM8" s="13">
        <f t="shared" si="0"/>
        <v>7030899.6600000001</v>
      </c>
      <c r="AN8" s="13">
        <f t="shared" si="0"/>
        <v>8709298.8099999987</v>
      </c>
      <c r="AO8" s="13">
        <f t="shared" si="0"/>
        <v>2488133426.5900002</v>
      </c>
      <c r="AQ8" s="14"/>
      <c r="AR8" s="14"/>
    </row>
    <row r="9" spans="1:44" x14ac:dyDescent="0.25">
      <c r="A9" s="11"/>
      <c r="B9" s="11"/>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Q9" s="14"/>
      <c r="AR9" s="14"/>
    </row>
    <row r="10" spans="1:44" s="15" customFormat="1" x14ac:dyDescent="0.25">
      <c r="A10" s="12" t="s">
        <v>5</v>
      </c>
      <c r="B10" s="12" t="s">
        <v>6</v>
      </c>
      <c r="C10" s="13">
        <f>SUM(C12+C17+C22+C38+C45)</f>
        <v>3765432827.75</v>
      </c>
      <c r="D10" s="13">
        <f>SUM(D12+D17+D22+D38+D45)</f>
        <v>1566285816.8900001</v>
      </c>
      <c r="E10" s="13">
        <f>SUM(E12+E17+E22+E38+E45)</f>
        <v>28712488</v>
      </c>
      <c r="F10" s="13">
        <f t="shared" ref="F10:AO10" si="1">SUM(F12+F17+F22+F38+F45)</f>
        <v>156045844.16000003</v>
      </c>
      <c r="G10" s="13">
        <f t="shared" si="1"/>
        <v>144232779.34999999</v>
      </c>
      <c r="H10" s="13">
        <f t="shared" si="1"/>
        <v>71606420.379999995</v>
      </c>
      <c r="I10" s="13">
        <f t="shared" si="1"/>
        <v>149114337.85999998</v>
      </c>
      <c r="J10" s="13">
        <f t="shared" si="1"/>
        <v>17694332.57</v>
      </c>
      <c r="K10" s="13">
        <f t="shared" si="1"/>
        <v>32426320.91</v>
      </c>
      <c r="L10" s="13">
        <f t="shared" si="1"/>
        <v>117424776.89</v>
      </c>
      <c r="M10" s="13">
        <f t="shared" si="1"/>
        <v>219949903.80000001</v>
      </c>
      <c r="N10" s="13">
        <f t="shared" si="1"/>
        <v>33919333.469999999</v>
      </c>
      <c r="O10" s="13">
        <f t="shared" si="1"/>
        <v>128942814.06999999</v>
      </c>
      <c r="P10" s="13">
        <f t="shared" si="1"/>
        <v>68148698.480000004</v>
      </c>
      <c r="Q10" s="13">
        <f t="shared" si="1"/>
        <v>21138884.09</v>
      </c>
      <c r="R10" s="13">
        <f t="shared" si="1"/>
        <v>104533502.87</v>
      </c>
      <c r="S10" s="13">
        <f t="shared" si="1"/>
        <v>14841531.129999999</v>
      </c>
      <c r="T10" s="13">
        <f t="shared" si="1"/>
        <v>41156913.209999993</v>
      </c>
      <c r="U10" s="13">
        <f t="shared" si="1"/>
        <v>26752789.830000002</v>
      </c>
      <c r="V10" s="13">
        <f t="shared" si="1"/>
        <v>71134310.820000008</v>
      </c>
      <c r="W10" s="13">
        <f t="shared" si="1"/>
        <v>21198797.66</v>
      </c>
      <c r="X10" s="13">
        <f t="shared" si="1"/>
        <v>101323871.34</v>
      </c>
      <c r="Y10" s="13">
        <f t="shared" si="1"/>
        <v>707507041.74000001</v>
      </c>
      <c r="Z10" s="13">
        <f t="shared" si="1"/>
        <v>81830538.519999996</v>
      </c>
      <c r="AA10" s="13">
        <f t="shared" si="1"/>
        <v>135583032.07999998</v>
      </c>
      <c r="AB10" s="13">
        <f t="shared" si="1"/>
        <v>207928188.65999997</v>
      </c>
      <c r="AC10" s="13">
        <f t="shared" si="1"/>
        <v>197213033.33000004</v>
      </c>
      <c r="AD10" s="13">
        <f t="shared" si="1"/>
        <v>84952249.150000006</v>
      </c>
      <c r="AE10" s="13">
        <f t="shared" si="1"/>
        <v>616897366.90999997</v>
      </c>
      <c r="AF10" s="13">
        <f t="shared" si="1"/>
        <v>49402336.130000003</v>
      </c>
      <c r="AG10" s="13">
        <f t="shared" si="1"/>
        <v>314327947.94000006</v>
      </c>
      <c r="AH10" s="13">
        <f t="shared" si="1"/>
        <v>109024948.44999999</v>
      </c>
      <c r="AI10" s="13">
        <f t="shared" si="1"/>
        <v>144142134.39000002</v>
      </c>
      <c r="AJ10" s="13">
        <f t="shared" si="1"/>
        <v>874742602.20999992</v>
      </c>
      <c r="AK10" s="13">
        <f t="shared" si="1"/>
        <v>853788977.1500001</v>
      </c>
      <c r="AL10" s="13">
        <f t="shared" si="1"/>
        <v>20953625.059999999</v>
      </c>
      <c r="AM10" s="13">
        <f t="shared" si="1"/>
        <v>4735899.66</v>
      </c>
      <c r="AN10" s="13">
        <f t="shared" si="1"/>
        <v>6584298.8099999996</v>
      </c>
      <c r="AO10" s="13">
        <f t="shared" si="1"/>
        <v>9633426.589999998</v>
      </c>
      <c r="AQ10" s="14"/>
      <c r="AR10" s="14"/>
    </row>
    <row r="11" spans="1:44" x14ac:dyDescent="0.25">
      <c r="A11" s="11"/>
      <c r="B11" s="11"/>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Q11" s="14"/>
      <c r="AR11" s="14"/>
    </row>
    <row r="12" spans="1:44" s="15" customFormat="1" x14ac:dyDescent="0.25">
      <c r="A12" s="12" t="s">
        <v>7</v>
      </c>
      <c r="B12" s="12" t="s">
        <v>8</v>
      </c>
      <c r="C12" s="13">
        <f>SUM(C13:C14)</f>
        <v>1367919155.51</v>
      </c>
      <c r="D12" s="13">
        <f>SUM(D13:D14)</f>
        <v>589775532.13</v>
      </c>
      <c r="E12" s="13">
        <f>SUM(E13:E14)</f>
        <v>0</v>
      </c>
      <c r="F12" s="13">
        <v>54162000</v>
      </c>
      <c r="G12" s="13">
        <v>72729624</v>
      </c>
      <c r="H12" s="13">
        <v>35375175</v>
      </c>
      <c r="I12" s="13">
        <v>49902749.25</v>
      </c>
      <c r="J12" s="13">
        <v>6365250</v>
      </c>
      <c r="K12" s="13">
        <v>20104812</v>
      </c>
      <c r="L12" s="13">
        <v>37309050</v>
      </c>
      <c r="M12" s="13">
        <v>69082650</v>
      </c>
      <c r="N12" s="13">
        <v>11952000</v>
      </c>
      <c r="O12" s="13">
        <v>53768472.75</v>
      </c>
      <c r="P12" s="13">
        <v>27475200</v>
      </c>
      <c r="Q12" s="13">
        <v>8058600</v>
      </c>
      <c r="R12" s="13">
        <v>44050950</v>
      </c>
      <c r="S12" s="13">
        <v>6310710</v>
      </c>
      <c r="T12" s="13">
        <v>17493750</v>
      </c>
      <c r="U12" s="13">
        <v>10342800</v>
      </c>
      <c r="V12" s="13">
        <v>24776100</v>
      </c>
      <c r="W12" s="13">
        <v>8952073.1300000008</v>
      </c>
      <c r="X12" s="13">
        <v>35576400</v>
      </c>
      <c r="Y12" s="13">
        <f t="shared" ref="Y12:AO12" si="2">SUM(Y13:Y14)</f>
        <v>239626087.5</v>
      </c>
      <c r="Z12" s="13">
        <f t="shared" si="2"/>
        <v>33528600</v>
      </c>
      <c r="AA12" s="13">
        <f t="shared" si="2"/>
        <v>40358887.5</v>
      </c>
      <c r="AB12" s="13">
        <f t="shared" si="2"/>
        <v>75928800</v>
      </c>
      <c r="AC12" s="13">
        <f t="shared" si="2"/>
        <v>62091000</v>
      </c>
      <c r="AD12" s="13">
        <f t="shared" si="2"/>
        <v>27718800</v>
      </c>
      <c r="AE12" s="13">
        <f t="shared" si="2"/>
        <v>208821600</v>
      </c>
      <c r="AF12" s="13">
        <f t="shared" si="2"/>
        <v>18543000</v>
      </c>
      <c r="AG12" s="13">
        <f t="shared" si="2"/>
        <v>100671600</v>
      </c>
      <c r="AH12" s="13">
        <f t="shared" si="2"/>
        <v>33498000</v>
      </c>
      <c r="AI12" s="13">
        <f t="shared" si="2"/>
        <v>56109000</v>
      </c>
      <c r="AJ12" s="13">
        <f t="shared" si="2"/>
        <v>329695935.88</v>
      </c>
      <c r="AK12" s="13">
        <f t="shared" si="2"/>
        <v>322021167.44999999</v>
      </c>
      <c r="AL12" s="13">
        <f t="shared" si="2"/>
        <v>7674768.4299999997</v>
      </c>
      <c r="AM12" s="13">
        <f t="shared" si="2"/>
        <v>1846458.8</v>
      </c>
      <c r="AN12" s="13">
        <f t="shared" si="2"/>
        <v>2323050</v>
      </c>
      <c r="AO12" s="13">
        <f t="shared" si="2"/>
        <v>3505259.63</v>
      </c>
      <c r="AQ12" s="14"/>
      <c r="AR12" s="14"/>
    </row>
    <row r="13" spans="1:44" x14ac:dyDescent="0.25">
      <c r="A13" s="11" t="s">
        <v>9</v>
      </c>
      <c r="B13" s="11" t="s">
        <v>10</v>
      </c>
      <c r="C13" s="9">
        <f>SUM(D13+Y13+AE13+AJ13)</f>
        <v>1337829540</v>
      </c>
      <c r="D13" s="9">
        <f>SUM(E13:X13)</f>
        <v>581177121</v>
      </c>
      <c r="E13" s="9">
        <v>0</v>
      </c>
      <c r="F13" s="9">
        <v>54162000</v>
      </c>
      <c r="G13" s="9">
        <v>72729624</v>
      </c>
      <c r="H13" s="9">
        <v>35375175</v>
      </c>
      <c r="I13" s="9">
        <v>43390350</v>
      </c>
      <c r="J13" s="9">
        <v>6365250</v>
      </c>
      <c r="K13" s="9">
        <v>20104812</v>
      </c>
      <c r="L13" s="9">
        <v>37309050</v>
      </c>
      <c r="M13" s="9">
        <v>69082650</v>
      </c>
      <c r="N13" s="9">
        <v>11952000</v>
      </c>
      <c r="O13" s="9">
        <v>51815250</v>
      </c>
      <c r="P13" s="9">
        <v>27475200</v>
      </c>
      <c r="Q13" s="9">
        <v>8058600</v>
      </c>
      <c r="R13" s="9">
        <v>44050950</v>
      </c>
      <c r="S13" s="9">
        <v>6310710</v>
      </c>
      <c r="T13" s="9">
        <v>17493750</v>
      </c>
      <c r="U13" s="9">
        <v>10342800</v>
      </c>
      <c r="V13" s="9">
        <v>24776100</v>
      </c>
      <c r="W13" s="9">
        <v>4806450</v>
      </c>
      <c r="X13" s="9">
        <v>35576400</v>
      </c>
      <c r="Y13" s="9">
        <f>SUM(Z13:AD13)</f>
        <v>231600600</v>
      </c>
      <c r="Z13" s="9">
        <v>33528600</v>
      </c>
      <c r="AA13" s="9">
        <v>32333400</v>
      </c>
      <c r="AB13" s="9">
        <v>75928800</v>
      </c>
      <c r="AC13" s="9">
        <v>62091000</v>
      </c>
      <c r="AD13" s="9">
        <v>27718800</v>
      </c>
      <c r="AE13" s="9">
        <f>SUM(AF13:AI13)</f>
        <v>208821600</v>
      </c>
      <c r="AF13" s="9">
        <v>18543000</v>
      </c>
      <c r="AG13" s="9">
        <v>100671600</v>
      </c>
      <c r="AH13" s="9">
        <v>33498000</v>
      </c>
      <c r="AI13" s="9">
        <v>56109000</v>
      </c>
      <c r="AJ13" s="9">
        <f>SUM(AK13:AL13)</f>
        <v>316230219</v>
      </c>
      <c r="AK13" s="9">
        <v>309018549</v>
      </c>
      <c r="AL13" s="9">
        <f>SUM(AM13:AO13)</f>
        <v>7211670</v>
      </c>
      <c r="AM13" s="9">
        <v>1580550</v>
      </c>
      <c r="AN13" s="9">
        <v>2323050</v>
      </c>
      <c r="AO13" s="9">
        <v>3308070</v>
      </c>
      <c r="AQ13" s="14"/>
      <c r="AR13" s="14"/>
    </row>
    <row r="14" spans="1:44" x14ac:dyDescent="0.25">
      <c r="A14" s="11" t="s">
        <v>11</v>
      </c>
      <c r="B14" s="11" t="s">
        <v>12</v>
      </c>
      <c r="C14" s="9">
        <f>SUM(D14+Y14+AE14+AJ14)</f>
        <v>30089615.509999998</v>
      </c>
      <c r="D14" s="9">
        <f>SUM(E14:X14)</f>
        <v>8598411.129999999</v>
      </c>
      <c r="E14" s="9">
        <v>0</v>
      </c>
      <c r="F14" s="9">
        <v>0</v>
      </c>
      <c r="G14" s="9">
        <v>0</v>
      </c>
      <c r="H14" s="9">
        <v>0</v>
      </c>
      <c r="I14" s="9">
        <f>6512399.25-4012834</f>
        <v>2499565.25</v>
      </c>
      <c r="J14" s="9">
        <v>0</v>
      </c>
      <c r="K14" s="9">
        <v>0</v>
      </c>
      <c r="L14" s="9">
        <v>0</v>
      </c>
      <c r="M14" s="9">
        <v>0</v>
      </c>
      <c r="N14" s="9">
        <v>0</v>
      </c>
      <c r="O14" s="9">
        <v>1953222.75</v>
      </c>
      <c r="P14" s="9">
        <v>0</v>
      </c>
      <c r="Q14" s="9">
        <v>0</v>
      </c>
      <c r="R14" s="9">
        <v>0</v>
      </c>
      <c r="S14" s="9">
        <v>0</v>
      </c>
      <c r="T14" s="9">
        <v>0</v>
      </c>
      <c r="U14" s="9">
        <v>0</v>
      </c>
      <c r="V14" s="9">
        <v>0</v>
      </c>
      <c r="W14" s="9">
        <v>4145623.13</v>
      </c>
      <c r="X14" s="9">
        <v>0</v>
      </c>
      <c r="Y14" s="9">
        <f>SUM(Z14:AD14)</f>
        <v>8025487.5</v>
      </c>
      <c r="Z14" s="9">
        <v>0</v>
      </c>
      <c r="AA14" s="9">
        <v>8025487.5</v>
      </c>
      <c r="AB14" s="9">
        <v>0</v>
      </c>
      <c r="AC14" s="9">
        <v>0</v>
      </c>
      <c r="AD14" s="9">
        <v>0</v>
      </c>
      <c r="AE14" s="9">
        <f>SUM(AF14:AI14)</f>
        <v>0</v>
      </c>
      <c r="AF14" s="9">
        <v>0</v>
      </c>
      <c r="AG14" s="9">
        <v>0</v>
      </c>
      <c r="AH14" s="9">
        <v>0</v>
      </c>
      <c r="AI14" s="9">
        <v>0</v>
      </c>
      <c r="AJ14" s="9">
        <f>SUM(AK14:AL14)</f>
        <v>13465716.879999999</v>
      </c>
      <c r="AK14" s="9">
        <v>13002618.449999999</v>
      </c>
      <c r="AL14" s="9">
        <f>SUM(AM14:AO14)</f>
        <v>463098.43</v>
      </c>
      <c r="AM14" s="9">
        <v>265908.8</v>
      </c>
      <c r="AN14" s="9">
        <v>0</v>
      </c>
      <c r="AO14" s="9">
        <v>197189.63</v>
      </c>
      <c r="AQ14" s="14"/>
      <c r="AR14" s="14"/>
    </row>
    <row r="15" spans="1:44" x14ac:dyDescent="0.25">
      <c r="A15" s="11"/>
      <c r="B15" s="11"/>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Q15" s="14"/>
      <c r="AR15" s="14"/>
    </row>
    <row r="16" spans="1:44" x14ac:dyDescent="0.25">
      <c r="A16" s="11"/>
      <c r="B16" s="11"/>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Q16" s="14"/>
      <c r="AR16" s="14"/>
    </row>
    <row r="17" spans="1:44" s="15" customFormat="1" x14ac:dyDescent="0.25">
      <c r="A17" s="12" t="s">
        <v>13</v>
      </c>
      <c r="B17" s="12" t="s">
        <v>14</v>
      </c>
      <c r="C17" s="13">
        <f>SUM(C18:C20)</f>
        <v>48922703.829999998</v>
      </c>
      <c r="D17" s="13">
        <f>SUM(D18:D20)</f>
        <v>34976372.649999999</v>
      </c>
      <c r="E17" s="13">
        <f>SUM(E18:E20)</f>
        <v>28712488</v>
      </c>
      <c r="F17" s="13">
        <f t="shared" ref="F17:AO17" si="3">SUM(F18:F20)</f>
        <v>0</v>
      </c>
      <c r="G17" s="13">
        <f t="shared" si="3"/>
        <v>0</v>
      </c>
      <c r="H17" s="13">
        <f t="shared" si="3"/>
        <v>0</v>
      </c>
      <c r="I17" s="13">
        <f t="shared" si="3"/>
        <v>0</v>
      </c>
      <c r="J17" s="13">
        <f t="shared" si="3"/>
        <v>0</v>
      </c>
      <c r="K17" s="13">
        <f t="shared" si="3"/>
        <v>0</v>
      </c>
      <c r="L17" s="13">
        <f t="shared" si="3"/>
        <v>0</v>
      </c>
      <c r="M17" s="13">
        <f t="shared" si="3"/>
        <v>0</v>
      </c>
      <c r="N17" s="13">
        <f t="shared" si="3"/>
        <v>0</v>
      </c>
      <c r="O17" s="13">
        <f t="shared" si="3"/>
        <v>6263884.6500000004</v>
      </c>
      <c r="P17" s="13">
        <f t="shared" si="3"/>
        <v>0</v>
      </c>
      <c r="Q17" s="13">
        <f t="shared" si="3"/>
        <v>0</v>
      </c>
      <c r="R17" s="13">
        <f t="shared" si="3"/>
        <v>0</v>
      </c>
      <c r="S17" s="13">
        <f t="shared" si="3"/>
        <v>0</v>
      </c>
      <c r="T17" s="13">
        <f t="shared" si="3"/>
        <v>0</v>
      </c>
      <c r="U17" s="13">
        <f t="shared" si="3"/>
        <v>0</v>
      </c>
      <c r="V17" s="13">
        <f t="shared" si="3"/>
        <v>0</v>
      </c>
      <c r="W17" s="13">
        <f t="shared" si="3"/>
        <v>0</v>
      </c>
      <c r="X17" s="13">
        <f t="shared" si="3"/>
        <v>0</v>
      </c>
      <c r="Y17" s="13">
        <f t="shared" si="3"/>
        <v>0</v>
      </c>
      <c r="Z17" s="13">
        <f t="shared" si="3"/>
        <v>0</v>
      </c>
      <c r="AA17" s="13">
        <f t="shared" si="3"/>
        <v>0</v>
      </c>
      <c r="AB17" s="13">
        <f t="shared" si="3"/>
        <v>0</v>
      </c>
      <c r="AC17" s="13">
        <f t="shared" si="3"/>
        <v>0</v>
      </c>
      <c r="AD17" s="13">
        <f t="shared" si="3"/>
        <v>0</v>
      </c>
      <c r="AE17" s="13">
        <f t="shared" si="3"/>
        <v>5151102</v>
      </c>
      <c r="AF17" s="13">
        <f t="shared" si="3"/>
        <v>0</v>
      </c>
      <c r="AG17" s="13">
        <f t="shared" si="3"/>
        <v>5151102</v>
      </c>
      <c r="AH17" s="13">
        <f t="shared" si="3"/>
        <v>0</v>
      </c>
      <c r="AI17" s="13">
        <f t="shared" si="3"/>
        <v>0</v>
      </c>
      <c r="AJ17" s="13">
        <f t="shared" si="3"/>
        <v>8795229.1799999997</v>
      </c>
      <c r="AK17" s="13">
        <f t="shared" si="3"/>
        <v>8425577.2100000009</v>
      </c>
      <c r="AL17" s="13">
        <f t="shared" si="3"/>
        <v>369651.97</v>
      </c>
      <c r="AM17" s="13">
        <f t="shared" si="3"/>
        <v>0</v>
      </c>
      <c r="AN17" s="13">
        <f t="shared" si="3"/>
        <v>257737.40000000002</v>
      </c>
      <c r="AO17" s="13">
        <f t="shared" si="3"/>
        <v>111914.57</v>
      </c>
      <c r="AQ17" s="14"/>
      <c r="AR17" s="14"/>
    </row>
    <row r="18" spans="1:44" x14ac:dyDescent="0.25">
      <c r="A18" s="11" t="s">
        <v>15</v>
      </c>
      <c r="B18" s="11" t="s">
        <v>16</v>
      </c>
      <c r="C18" s="9">
        <f t="shared" ref="C18:C20" si="4">SUM(D18+Y18+AE18+AJ18)</f>
        <v>6730389.3200000003</v>
      </c>
      <c r="D18" s="9">
        <f t="shared" ref="D18:D20" si="5">SUM(E18:X18)</f>
        <v>5088788.4000000004</v>
      </c>
      <c r="E18" s="9">
        <v>0</v>
      </c>
      <c r="F18" s="9">
        <v>0</v>
      </c>
      <c r="G18" s="9">
        <v>0</v>
      </c>
      <c r="H18" s="9">
        <v>0</v>
      </c>
      <c r="I18" s="9">
        <v>0</v>
      </c>
      <c r="J18" s="9">
        <v>0</v>
      </c>
      <c r="K18" s="9">
        <v>0</v>
      </c>
      <c r="L18" s="9">
        <v>0</v>
      </c>
      <c r="M18" s="9">
        <v>0</v>
      </c>
      <c r="N18" s="9">
        <v>0</v>
      </c>
      <c r="O18" s="9">
        <v>5088788.4000000004</v>
      </c>
      <c r="P18" s="9">
        <v>0</v>
      </c>
      <c r="Q18" s="9">
        <v>0</v>
      </c>
      <c r="R18" s="9">
        <v>0</v>
      </c>
      <c r="S18" s="9">
        <v>0</v>
      </c>
      <c r="T18" s="9">
        <v>0</v>
      </c>
      <c r="U18" s="9">
        <v>0</v>
      </c>
      <c r="V18" s="9">
        <v>0</v>
      </c>
      <c r="W18" s="9">
        <v>0</v>
      </c>
      <c r="X18" s="9">
        <v>0</v>
      </c>
      <c r="Y18" s="9">
        <f t="shared" ref="Y18:Y20" si="6">SUM(Z18:AD18)</f>
        <v>0</v>
      </c>
      <c r="Z18" s="9">
        <v>0</v>
      </c>
      <c r="AA18" s="9">
        <v>0</v>
      </c>
      <c r="AB18" s="9">
        <v>0</v>
      </c>
      <c r="AC18" s="9">
        <v>0</v>
      </c>
      <c r="AD18" s="9">
        <v>0</v>
      </c>
      <c r="AE18" s="9">
        <f t="shared" ref="AE18:AE20" si="7">SUM(AF18:AI18)</f>
        <v>0</v>
      </c>
      <c r="AF18" s="9">
        <v>0</v>
      </c>
      <c r="AG18" s="9">
        <v>0</v>
      </c>
      <c r="AH18" s="9">
        <v>0</v>
      </c>
      <c r="AI18" s="9">
        <v>0</v>
      </c>
      <c r="AJ18" s="9">
        <f t="shared" ref="AJ18:AJ20" si="8">SUM(AK18:AL18)</f>
        <v>1641600.92</v>
      </c>
      <c r="AK18" s="9">
        <v>1610045.43</v>
      </c>
      <c r="AL18" s="9">
        <f t="shared" ref="AL18:AL20" si="9">SUM(AM18:AO18)</f>
        <v>31555.489999999998</v>
      </c>
      <c r="AM18" s="9">
        <v>0</v>
      </c>
      <c r="AN18" s="9">
        <v>21762.92</v>
      </c>
      <c r="AO18" s="9">
        <v>9792.57</v>
      </c>
      <c r="AQ18" s="14"/>
      <c r="AR18" s="14"/>
    </row>
    <row r="19" spans="1:44" x14ac:dyDescent="0.25">
      <c r="A19" s="11" t="s">
        <v>17</v>
      </c>
      <c r="B19" s="11" t="s">
        <v>18</v>
      </c>
      <c r="C19" s="9">
        <f t="shared" si="4"/>
        <v>13479826.51</v>
      </c>
      <c r="D19" s="9">
        <f t="shared" si="5"/>
        <v>1175096.25</v>
      </c>
      <c r="E19" s="9">
        <v>0</v>
      </c>
      <c r="F19" s="9">
        <v>0</v>
      </c>
      <c r="G19" s="9">
        <v>0</v>
      </c>
      <c r="H19" s="9">
        <v>0</v>
      </c>
      <c r="I19" s="9">
        <v>0</v>
      </c>
      <c r="J19" s="9">
        <v>0</v>
      </c>
      <c r="K19" s="9">
        <v>0</v>
      </c>
      <c r="L19" s="9">
        <v>0</v>
      </c>
      <c r="M19" s="9">
        <v>0</v>
      </c>
      <c r="N19" s="9">
        <v>0</v>
      </c>
      <c r="O19" s="9">
        <v>1175096.25</v>
      </c>
      <c r="P19" s="9">
        <v>0</v>
      </c>
      <c r="Q19" s="9">
        <v>0</v>
      </c>
      <c r="R19" s="9">
        <v>0</v>
      </c>
      <c r="S19" s="9">
        <v>0</v>
      </c>
      <c r="T19" s="9">
        <v>0</v>
      </c>
      <c r="U19" s="9">
        <v>0</v>
      </c>
      <c r="V19" s="9">
        <v>0</v>
      </c>
      <c r="W19" s="9">
        <v>0</v>
      </c>
      <c r="X19" s="9">
        <v>0</v>
      </c>
      <c r="Y19" s="9">
        <f t="shared" si="6"/>
        <v>0</v>
      </c>
      <c r="Z19" s="9">
        <v>0</v>
      </c>
      <c r="AA19" s="9">
        <v>0</v>
      </c>
      <c r="AB19" s="9">
        <v>0</v>
      </c>
      <c r="AC19" s="9">
        <v>0</v>
      </c>
      <c r="AD19" s="9">
        <v>0</v>
      </c>
      <c r="AE19" s="9">
        <f t="shared" si="7"/>
        <v>5151102</v>
      </c>
      <c r="AF19" s="9">
        <v>0</v>
      </c>
      <c r="AG19" s="9">
        <v>5151102</v>
      </c>
      <c r="AH19" s="9">
        <v>0</v>
      </c>
      <c r="AI19" s="9">
        <v>0</v>
      </c>
      <c r="AJ19" s="9">
        <f t="shared" si="8"/>
        <v>7153628.2599999998</v>
      </c>
      <c r="AK19" s="9">
        <v>6815531.7800000003</v>
      </c>
      <c r="AL19" s="9">
        <f t="shared" si="9"/>
        <v>338096.48</v>
      </c>
      <c r="AM19" s="9">
        <v>0</v>
      </c>
      <c r="AN19" s="9">
        <v>235974.48</v>
      </c>
      <c r="AO19" s="9">
        <v>102122</v>
      </c>
      <c r="AQ19" s="14"/>
      <c r="AR19" s="14"/>
    </row>
    <row r="20" spans="1:44" x14ac:dyDescent="0.25">
      <c r="A20" s="11" t="s">
        <v>19</v>
      </c>
      <c r="B20" s="11" t="s">
        <v>20</v>
      </c>
      <c r="C20" s="9">
        <f t="shared" si="4"/>
        <v>28712488</v>
      </c>
      <c r="D20" s="9">
        <f t="shared" si="5"/>
        <v>28712488</v>
      </c>
      <c r="E20" s="9">
        <v>28712488</v>
      </c>
      <c r="F20" s="9">
        <v>0</v>
      </c>
      <c r="G20" s="9">
        <v>0</v>
      </c>
      <c r="H20" s="9">
        <v>0</v>
      </c>
      <c r="I20" s="9">
        <v>0</v>
      </c>
      <c r="J20" s="9">
        <v>0</v>
      </c>
      <c r="K20" s="9">
        <v>0</v>
      </c>
      <c r="L20" s="9">
        <v>0</v>
      </c>
      <c r="M20" s="9">
        <v>0</v>
      </c>
      <c r="N20" s="9">
        <v>0</v>
      </c>
      <c r="O20" s="9">
        <v>0</v>
      </c>
      <c r="P20" s="9">
        <v>0</v>
      </c>
      <c r="Q20" s="9">
        <v>0</v>
      </c>
      <c r="R20" s="9">
        <v>0</v>
      </c>
      <c r="S20" s="9">
        <v>0</v>
      </c>
      <c r="T20" s="9">
        <v>0</v>
      </c>
      <c r="U20" s="9">
        <v>0</v>
      </c>
      <c r="V20" s="9">
        <v>0</v>
      </c>
      <c r="W20" s="9">
        <v>0</v>
      </c>
      <c r="X20" s="9">
        <v>0</v>
      </c>
      <c r="Y20" s="9">
        <f t="shared" si="6"/>
        <v>0</v>
      </c>
      <c r="Z20" s="9">
        <v>0</v>
      </c>
      <c r="AA20" s="9">
        <v>0</v>
      </c>
      <c r="AB20" s="9">
        <v>0</v>
      </c>
      <c r="AC20" s="9">
        <v>0</v>
      </c>
      <c r="AD20" s="9">
        <v>0</v>
      </c>
      <c r="AE20" s="9">
        <f t="shared" si="7"/>
        <v>0</v>
      </c>
      <c r="AF20" s="9">
        <v>0</v>
      </c>
      <c r="AG20" s="9">
        <v>0</v>
      </c>
      <c r="AH20" s="9">
        <v>0</v>
      </c>
      <c r="AI20" s="9">
        <v>0</v>
      </c>
      <c r="AJ20" s="9">
        <f t="shared" si="8"/>
        <v>0</v>
      </c>
      <c r="AK20" s="9">
        <v>0</v>
      </c>
      <c r="AL20" s="9">
        <f t="shared" si="9"/>
        <v>0</v>
      </c>
      <c r="AM20" s="9">
        <v>0</v>
      </c>
      <c r="AN20" s="9">
        <v>0</v>
      </c>
      <c r="AO20" s="9">
        <v>0</v>
      </c>
      <c r="AQ20" s="14"/>
      <c r="AR20" s="14"/>
    </row>
    <row r="21" spans="1:44" x14ac:dyDescent="0.25">
      <c r="A21" s="11"/>
      <c r="B21" s="11"/>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Q21" s="14"/>
      <c r="AR21" s="14"/>
    </row>
    <row r="22" spans="1:44" s="15" customFormat="1" x14ac:dyDescent="0.25">
      <c r="A22" s="12" t="s">
        <v>21</v>
      </c>
      <c r="B22" s="12" t="s">
        <v>22</v>
      </c>
      <c r="C22" s="13">
        <f>SUM(C24+C28+C32+C33+C35)</f>
        <v>1527007318.23</v>
      </c>
      <c r="D22" s="13">
        <f>SUM(D24+D28+D32+D33+D35)</f>
        <v>603024957.42000008</v>
      </c>
      <c r="E22" s="13">
        <f>SUM(E24+E28+E32+E33+E35)</f>
        <v>0</v>
      </c>
      <c r="F22" s="13">
        <f t="shared" ref="F22:AO22" si="10">SUM(F24+F28+F32+F33+F35)</f>
        <v>67602464.24000001</v>
      </c>
      <c r="G22" s="13">
        <f t="shared" si="10"/>
        <v>39816962.539999999</v>
      </c>
      <c r="H22" s="13">
        <f t="shared" si="10"/>
        <v>20500183.049999997</v>
      </c>
      <c r="I22" s="13">
        <f t="shared" si="10"/>
        <v>66452976.57</v>
      </c>
      <c r="J22" s="13">
        <f t="shared" si="10"/>
        <v>7441852.25</v>
      </c>
      <c r="K22" s="13">
        <f t="shared" si="10"/>
        <v>5197839.37</v>
      </c>
      <c r="L22" s="13">
        <f t="shared" si="10"/>
        <v>54318927.149999999</v>
      </c>
      <c r="M22" s="13">
        <f t="shared" si="10"/>
        <v>102546926.8</v>
      </c>
      <c r="N22" s="13">
        <f t="shared" si="10"/>
        <v>14515667.190000001</v>
      </c>
      <c r="O22" s="13">
        <f t="shared" si="10"/>
        <v>40742117.57</v>
      </c>
      <c r="P22" s="13">
        <f t="shared" si="10"/>
        <v>25702055.719999999</v>
      </c>
      <c r="Q22" s="13">
        <f t="shared" si="10"/>
        <v>8436327.5700000003</v>
      </c>
      <c r="R22" s="13">
        <f t="shared" si="10"/>
        <v>37517809.730000004</v>
      </c>
      <c r="S22" s="13">
        <f t="shared" si="10"/>
        <v>5270316.7</v>
      </c>
      <c r="T22" s="13">
        <f t="shared" si="10"/>
        <v>14621488.399999999</v>
      </c>
      <c r="U22" s="13">
        <f t="shared" si="10"/>
        <v>10532726.279999999</v>
      </c>
      <c r="V22" s="13">
        <f t="shared" si="10"/>
        <v>30730865.229999997</v>
      </c>
      <c r="W22" s="13">
        <f t="shared" si="10"/>
        <v>7589605.71</v>
      </c>
      <c r="X22" s="13">
        <f t="shared" si="10"/>
        <v>43487845.350000001</v>
      </c>
      <c r="Y22" s="13">
        <f t="shared" si="10"/>
        <v>312450235.59000003</v>
      </c>
      <c r="Z22" s="13">
        <f t="shared" si="10"/>
        <v>30324761.390000001</v>
      </c>
      <c r="AA22" s="13">
        <f t="shared" si="10"/>
        <v>65438196.359999999</v>
      </c>
      <c r="AB22" s="13">
        <f t="shared" si="10"/>
        <v>86320086.700000003</v>
      </c>
      <c r="AC22" s="13">
        <f t="shared" si="10"/>
        <v>91796721.100000009</v>
      </c>
      <c r="AD22" s="13">
        <f t="shared" si="10"/>
        <v>38570470.039999999</v>
      </c>
      <c r="AE22" s="13">
        <f t="shared" si="10"/>
        <v>267399793.19</v>
      </c>
      <c r="AF22" s="13">
        <f t="shared" si="10"/>
        <v>20006241.880000003</v>
      </c>
      <c r="AG22" s="13">
        <f t="shared" si="10"/>
        <v>139451206.94</v>
      </c>
      <c r="AH22" s="13">
        <f t="shared" si="10"/>
        <v>51575489.189999998</v>
      </c>
      <c r="AI22" s="13">
        <f t="shared" si="10"/>
        <v>56366855.18</v>
      </c>
      <c r="AJ22" s="13">
        <f t="shared" si="10"/>
        <v>344132332.02999997</v>
      </c>
      <c r="AK22" s="13">
        <f t="shared" si="10"/>
        <v>335825399.79000002</v>
      </c>
      <c r="AL22" s="13">
        <f t="shared" si="10"/>
        <v>8306932.2399999993</v>
      </c>
      <c r="AM22" s="13">
        <f t="shared" si="10"/>
        <v>1849021.14</v>
      </c>
      <c r="AN22" s="13">
        <f t="shared" si="10"/>
        <v>2557700.06</v>
      </c>
      <c r="AO22" s="13">
        <f t="shared" si="10"/>
        <v>3900211.0399999996</v>
      </c>
      <c r="AQ22" s="14"/>
      <c r="AR22" s="14"/>
    </row>
    <row r="23" spans="1:44" x14ac:dyDescent="0.25">
      <c r="A23" s="11"/>
      <c r="B23" s="11"/>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Q23" s="14"/>
      <c r="AR23" s="14"/>
    </row>
    <row r="24" spans="1:44" s="15" customFormat="1" x14ac:dyDescent="0.25">
      <c r="A24" s="12" t="s">
        <v>23</v>
      </c>
      <c r="B24" s="12" t="s">
        <v>24</v>
      </c>
      <c r="C24" s="13">
        <f>SUM(C25:C26)</f>
        <v>435811515</v>
      </c>
      <c r="D24" s="13">
        <f>SUM(D25:D26)</f>
        <v>169516079.25</v>
      </c>
      <c r="E24" s="13">
        <f>SUM(E25:E26)</f>
        <v>0</v>
      </c>
      <c r="F24" s="13">
        <f t="shared" ref="F24:AO24" si="11">SUM(F25:F26)</f>
        <v>14420556</v>
      </c>
      <c r="G24" s="13">
        <f t="shared" si="11"/>
        <v>7822206</v>
      </c>
      <c r="H24" s="13">
        <f t="shared" si="11"/>
        <v>4043799</v>
      </c>
      <c r="I24" s="13">
        <f t="shared" si="11"/>
        <v>21908877.75</v>
      </c>
      <c r="J24" s="13">
        <f t="shared" si="11"/>
        <v>1530630</v>
      </c>
      <c r="K24" s="13">
        <f t="shared" si="11"/>
        <v>1455507</v>
      </c>
      <c r="L24" s="13">
        <f t="shared" si="11"/>
        <v>14324616</v>
      </c>
      <c r="M24" s="13">
        <f t="shared" si="11"/>
        <v>36483219</v>
      </c>
      <c r="N24" s="13">
        <f t="shared" si="11"/>
        <v>4152341.25</v>
      </c>
      <c r="O24" s="13">
        <f t="shared" si="11"/>
        <v>19670133</v>
      </c>
      <c r="P24" s="13">
        <f t="shared" si="11"/>
        <v>5263641</v>
      </c>
      <c r="Q24" s="13">
        <f t="shared" si="11"/>
        <v>766629</v>
      </c>
      <c r="R24" s="13">
        <f t="shared" si="11"/>
        <v>11056259.25</v>
      </c>
      <c r="S24" s="13">
        <f t="shared" si="11"/>
        <v>1727226</v>
      </c>
      <c r="T24" s="13">
        <f t="shared" si="11"/>
        <v>5438511</v>
      </c>
      <c r="U24" s="13">
        <f t="shared" si="11"/>
        <v>2960991</v>
      </c>
      <c r="V24" s="13">
        <f t="shared" si="11"/>
        <v>7785612</v>
      </c>
      <c r="W24" s="13">
        <f t="shared" si="11"/>
        <v>1169793</v>
      </c>
      <c r="X24" s="13">
        <f t="shared" si="11"/>
        <v>7535532</v>
      </c>
      <c r="Y24" s="13">
        <f t="shared" si="11"/>
        <v>91492725</v>
      </c>
      <c r="Z24" s="13">
        <f t="shared" si="11"/>
        <v>5441544</v>
      </c>
      <c r="AA24" s="13">
        <f t="shared" si="11"/>
        <v>33792012</v>
      </c>
      <c r="AB24" s="13">
        <f t="shared" si="11"/>
        <v>11111052</v>
      </c>
      <c r="AC24" s="13">
        <f t="shared" si="11"/>
        <v>30832284</v>
      </c>
      <c r="AD24" s="13">
        <f t="shared" si="11"/>
        <v>10315833</v>
      </c>
      <c r="AE24" s="13">
        <f t="shared" si="11"/>
        <v>68900529</v>
      </c>
      <c r="AF24" s="13">
        <f t="shared" si="11"/>
        <v>4994292</v>
      </c>
      <c r="AG24" s="13">
        <f t="shared" si="11"/>
        <v>36090093</v>
      </c>
      <c r="AH24" s="13">
        <f t="shared" si="11"/>
        <v>15195612</v>
      </c>
      <c r="AI24" s="13">
        <f t="shared" si="11"/>
        <v>12620532</v>
      </c>
      <c r="AJ24" s="13">
        <f t="shared" si="11"/>
        <v>105902181.75</v>
      </c>
      <c r="AK24" s="13">
        <f t="shared" si="11"/>
        <v>103375836.75</v>
      </c>
      <c r="AL24" s="13">
        <f t="shared" si="11"/>
        <v>2526345</v>
      </c>
      <c r="AM24" s="13">
        <f t="shared" si="11"/>
        <v>531255</v>
      </c>
      <c r="AN24" s="13">
        <f t="shared" si="11"/>
        <v>1200900</v>
      </c>
      <c r="AO24" s="13">
        <f t="shared" si="11"/>
        <v>794190</v>
      </c>
      <c r="AQ24" s="14"/>
      <c r="AR24" s="14"/>
    </row>
    <row r="25" spans="1:44" x14ac:dyDescent="0.25">
      <c r="A25" s="11" t="s">
        <v>25</v>
      </c>
      <c r="B25" s="11" t="s">
        <v>26</v>
      </c>
      <c r="C25" s="9">
        <f t="shared" ref="C25:C26" si="12">SUM(D25+Y25+AE25+AJ25)</f>
        <v>369772323</v>
      </c>
      <c r="D25" s="9">
        <f t="shared" ref="D25:D26" si="13">SUM(E25:X25)</f>
        <v>154421414.25</v>
      </c>
      <c r="E25" s="9">
        <v>0</v>
      </c>
      <c r="F25" s="9">
        <v>14420556</v>
      </c>
      <c r="G25" s="9">
        <v>7822206</v>
      </c>
      <c r="H25" s="9">
        <v>4043799</v>
      </c>
      <c r="I25" s="9">
        <v>16689957.75</v>
      </c>
      <c r="J25" s="9">
        <v>1530630</v>
      </c>
      <c r="K25" s="9">
        <v>1455507</v>
      </c>
      <c r="L25" s="9">
        <v>14324616</v>
      </c>
      <c r="M25" s="9">
        <v>26607474</v>
      </c>
      <c r="N25" s="9">
        <v>4152341.25</v>
      </c>
      <c r="O25" s="9">
        <v>19670133</v>
      </c>
      <c r="P25" s="9">
        <v>5263641</v>
      </c>
      <c r="Q25" s="9">
        <v>766629</v>
      </c>
      <c r="R25" s="9">
        <v>11056259.25</v>
      </c>
      <c r="S25" s="9">
        <v>1727226</v>
      </c>
      <c r="T25" s="9">
        <v>5438511</v>
      </c>
      <c r="U25" s="9">
        <v>2960991</v>
      </c>
      <c r="V25" s="9">
        <v>7785612</v>
      </c>
      <c r="W25" s="9">
        <v>1169793</v>
      </c>
      <c r="X25" s="9">
        <v>7535532</v>
      </c>
      <c r="Y25" s="9">
        <f t="shared" ref="Y25:Y26" si="14">SUM(Z25:AD25)</f>
        <v>67693965</v>
      </c>
      <c r="Z25" s="9">
        <v>5441544</v>
      </c>
      <c r="AA25" s="9">
        <v>18285132</v>
      </c>
      <c r="AB25" s="9">
        <v>11111052</v>
      </c>
      <c r="AC25" s="9">
        <v>22540404</v>
      </c>
      <c r="AD25" s="9">
        <v>10315833</v>
      </c>
      <c r="AE25" s="9">
        <f t="shared" ref="AE25:AE26" si="15">SUM(AF25:AI25)</f>
        <v>54861561</v>
      </c>
      <c r="AF25" s="9">
        <v>4994292</v>
      </c>
      <c r="AG25" s="9">
        <v>22051125</v>
      </c>
      <c r="AH25" s="9">
        <v>15195612</v>
      </c>
      <c r="AI25" s="9">
        <v>12620532</v>
      </c>
      <c r="AJ25" s="9">
        <f t="shared" ref="AJ25:AJ26" si="16">SUM(AK25:AL25)</f>
        <v>92795382.75</v>
      </c>
      <c r="AK25" s="9">
        <v>90672799.950000003</v>
      </c>
      <c r="AL25" s="9">
        <f t="shared" ref="AL25:AL26" si="17">SUM(AM25:AO25)</f>
        <v>2122582.7999999998</v>
      </c>
      <c r="AM25" s="9">
        <v>531255</v>
      </c>
      <c r="AN25" s="9">
        <v>797137.8</v>
      </c>
      <c r="AO25" s="9">
        <v>794190</v>
      </c>
      <c r="AQ25" s="14"/>
      <c r="AR25" s="14"/>
    </row>
    <row r="26" spans="1:44" x14ac:dyDescent="0.25">
      <c r="A26" s="11" t="s">
        <v>27</v>
      </c>
      <c r="B26" s="11" t="s">
        <v>28</v>
      </c>
      <c r="C26" s="9">
        <f t="shared" si="12"/>
        <v>66039192</v>
      </c>
      <c r="D26" s="9">
        <f t="shared" si="13"/>
        <v>15094665</v>
      </c>
      <c r="E26" s="9">
        <v>0</v>
      </c>
      <c r="F26" s="9">
        <v>0</v>
      </c>
      <c r="G26" s="9">
        <v>0</v>
      </c>
      <c r="H26" s="9">
        <v>0</v>
      </c>
      <c r="I26" s="9">
        <v>5218920</v>
      </c>
      <c r="J26" s="9">
        <v>0</v>
      </c>
      <c r="K26" s="9">
        <v>0</v>
      </c>
      <c r="L26" s="9">
        <v>0</v>
      </c>
      <c r="M26" s="9">
        <v>9875745</v>
      </c>
      <c r="N26" s="9">
        <v>0</v>
      </c>
      <c r="O26" s="9">
        <v>0</v>
      </c>
      <c r="P26" s="9">
        <v>0</v>
      </c>
      <c r="Q26" s="9">
        <v>0</v>
      </c>
      <c r="R26" s="9">
        <v>0</v>
      </c>
      <c r="S26" s="9">
        <v>0</v>
      </c>
      <c r="T26" s="9">
        <v>0</v>
      </c>
      <c r="U26" s="9">
        <v>0</v>
      </c>
      <c r="V26" s="9">
        <v>0</v>
      </c>
      <c r="W26" s="9">
        <v>0</v>
      </c>
      <c r="X26" s="9">
        <v>0</v>
      </c>
      <c r="Y26" s="9">
        <f t="shared" si="14"/>
        <v>23798760</v>
      </c>
      <c r="Z26" s="9">
        <v>0</v>
      </c>
      <c r="AA26" s="9">
        <v>15506880</v>
      </c>
      <c r="AB26" s="9">
        <v>0</v>
      </c>
      <c r="AC26" s="9">
        <v>8291880</v>
      </c>
      <c r="AD26" s="9">
        <v>0</v>
      </c>
      <c r="AE26" s="9">
        <f t="shared" si="15"/>
        <v>14038968</v>
      </c>
      <c r="AF26" s="9">
        <v>0</v>
      </c>
      <c r="AG26" s="9">
        <v>14038968</v>
      </c>
      <c r="AH26" s="9">
        <v>0</v>
      </c>
      <c r="AI26" s="9">
        <v>0</v>
      </c>
      <c r="AJ26" s="9">
        <f t="shared" si="16"/>
        <v>13106799</v>
      </c>
      <c r="AK26" s="9">
        <v>12703036.800000001</v>
      </c>
      <c r="AL26" s="9">
        <f t="shared" si="17"/>
        <v>403762.2</v>
      </c>
      <c r="AM26" s="9">
        <v>0</v>
      </c>
      <c r="AN26" s="9">
        <v>403762.2</v>
      </c>
      <c r="AO26" s="9">
        <v>0</v>
      </c>
      <c r="AQ26" s="14"/>
      <c r="AR26" s="14"/>
    </row>
    <row r="27" spans="1:44" x14ac:dyDescent="0.25">
      <c r="A27" s="11"/>
      <c r="B27" s="11"/>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Q27" s="14"/>
      <c r="AR27" s="14"/>
    </row>
    <row r="28" spans="1:44" s="15" customFormat="1" x14ac:dyDescent="0.25">
      <c r="A28" s="12" t="s">
        <v>29</v>
      </c>
      <c r="B28" s="12" t="s">
        <v>30</v>
      </c>
      <c r="C28" s="13">
        <f>SUM(C29:C30)</f>
        <v>542608740</v>
      </c>
      <c r="D28" s="13">
        <f>SUM(D29:D30)</f>
        <v>209529895.5</v>
      </c>
      <c r="E28" s="13">
        <f>SUM(E29:E30)</f>
        <v>0</v>
      </c>
      <c r="F28" s="13">
        <f t="shared" ref="F28:AO28" si="18">SUM(F29:F30)</f>
        <v>29485560</v>
      </c>
      <c r="G28" s="13">
        <f t="shared" si="18"/>
        <v>13534950</v>
      </c>
      <c r="H28" s="13">
        <f t="shared" si="18"/>
        <v>6596617.5</v>
      </c>
      <c r="I28" s="13">
        <f t="shared" si="18"/>
        <v>21975030</v>
      </c>
      <c r="J28" s="13">
        <f t="shared" si="18"/>
        <v>3500887.5</v>
      </c>
      <c r="K28" s="13">
        <f t="shared" si="18"/>
        <v>0</v>
      </c>
      <c r="L28" s="13">
        <f t="shared" si="18"/>
        <v>20519977.5</v>
      </c>
      <c r="M28" s="13">
        <f t="shared" si="18"/>
        <v>32475960</v>
      </c>
      <c r="N28" s="13">
        <f t="shared" si="18"/>
        <v>5712232.5</v>
      </c>
      <c r="O28" s="13">
        <f t="shared" si="18"/>
        <v>4172602.5</v>
      </c>
      <c r="P28" s="13">
        <f t="shared" si="18"/>
        <v>11028847.5</v>
      </c>
      <c r="Q28" s="13">
        <f t="shared" si="18"/>
        <v>4432230</v>
      </c>
      <c r="R28" s="13">
        <f t="shared" si="18"/>
        <v>12586860</v>
      </c>
      <c r="S28" s="13">
        <f t="shared" si="18"/>
        <v>1459953</v>
      </c>
      <c r="T28" s="13">
        <f t="shared" si="18"/>
        <v>3798877.5</v>
      </c>
      <c r="U28" s="13">
        <f t="shared" si="18"/>
        <v>3798877.5</v>
      </c>
      <c r="V28" s="13">
        <f t="shared" si="18"/>
        <v>12239865</v>
      </c>
      <c r="W28" s="13">
        <f t="shared" si="18"/>
        <v>2643547.5</v>
      </c>
      <c r="X28" s="13">
        <f t="shared" si="18"/>
        <v>19567020</v>
      </c>
      <c r="Y28" s="13">
        <f t="shared" si="18"/>
        <v>115301010</v>
      </c>
      <c r="Z28" s="13">
        <f t="shared" si="18"/>
        <v>13720740</v>
      </c>
      <c r="AA28" s="13">
        <f t="shared" si="18"/>
        <v>12943590</v>
      </c>
      <c r="AB28" s="13">
        <f t="shared" si="18"/>
        <v>41760840</v>
      </c>
      <c r="AC28" s="13">
        <f t="shared" si="18"/>
        <v>31630500</v>
      </c>
      <c r="AD28" s="13">
        <f t="shared" si="18"/>
        <v>15245340</v>
      </c>
      <c r="AE28" s="13">
        <f t="shared" si="18"/>
        <v>104363820</v>
      </c>
      <c r="AF28" s="13">
        <f t="shared" si="18"/>
        <v>7878420</v>
      </c>
      <c r="AG28" s="13">
        <f t="shared" si="18"/>
        <v>55369380</v>
      </c>
      <c r="AH28" s="13">
        <f t="shared" si="18"/>
        <v>18423900</v>
      </c>
      <c r="AI28" s="13">
        <f t="shared" si="18"/>
        <v>22692120</v>
      </c>
      <c r="AJ28" s="13">
        <f t="shared" si="18"/>
        <v>113414014.5</v>
      </c>
      <c r="AK28" s="13">
        <f t="shared" si="18"/>
        <v>110581674</v>
      </c>
      <c r="AL28" s="13">
        <f t="shared" si="18"/>
        <v>2832340.5</v>
      </c>
      <c r="AM28" s="13">
        <f t="shared" si="18"/>
        <v>627313.5</v>
      </c>
      <c r="AN28" s="13">
        <f t="shared" si="18"/>
        <v>511566</v>
      </c>
      <c r="AO28" s="13">
        <f t="shared" si="18"/>
        <v>1693461</v>
      </c>
      <c r="AQ28" s="14"/>
      <c r="AR28" s="14"/>
    </row>
    <row r="29" spans="1:44" x14ac:dyDescent="0.25">
      <c r="A29" s="11" t="s">
        <v>31</v>
      </c>
      <c r="B29" s="11" t="s">
        <v>32</v>
      </c>
      <c r="C29" s="9">
        <f t="shared" ref="C29:C33" si="19">SUM(D29+Y29+AE29+AJ29)</f>
        <v>498522750</v>
      </c>
      <c r="D29" s="9">
        <f t="shared" ref="D29:D33" si="20">SUM(E29:X29)</f>
        <v>169094013</v>
      </c>
      <c r="E29" s="9">
        <v>0</v>
      </c>
      <c r="F29" s="9">
        <v>0</v>
      </c>
      <c r="G29" s="9">
        <v>13534950</v>
      </c>
      <c r="H29" s="9">
        <v>6596617.5</v>
      </c>
      <c r="I29" s="9">
        <v>21975030</v>
      </c>
      <c r="J29" s="9">
        <v>3500887.5</v>
      </c>
      <c r="K29" s="9">
        <v>0</v>
      </c>
      <c r="L29" s="9">
        <v>20519977.5</v>
      </c>
      <c r="M29" s="9">
        <v>32475960</v>
      </c>
      <c r="N29" s="9">
        <v>0</v>
      </c>
      <c r="O29" s="9">
        <v>4172602.5</v>
      </c>
      <c r="P29" s="9">
        <v>11028847.5</v>
      </c>
      <c r="Q29" s="9">
        <v>4432230</v>
      </c>
      <c r="R29" s="9">
        <v>12586860</v>
      </c>
      <c r="S29" s="9">
        <v>1459953</v>
      </c>
      <c r="T29" s="9">
        <v>3798877.5</v>
      </c>
      <c r="U29" s="9">
        <v>3798877.5</v>
      </c>
      <c r="V29" s="9">
        <v>7001775</v>
      </c>
      <c r="W29" s="9">
        <v>2643547.5</v>
      </c>
      <c r="X29" s="9">
        <v>19567020</v>
      </c>
      <c r="Y29" s="9">
        <f t="shared" ref="Y29:Y33" si="21">SUM(Z29:AD29)</f>
        <v>115301010</v>
      </c>
      <c r="Z29" s="9">
        <v>13720740</v>
      </c>
      <c r="AA29" s="9">
        <v>12943590</v>
      </c>
      <c r="AB29" s="9">
        <v>41760840</v>
      </c>
      <c r="AC29" s="9">
        <v>31630500</v>
      </c>
      <c r="AD29" s="9">
        <v>15245340</v>
      </c>
      <c r="AE29" s="9">
        <f t="shared" ref="AE29:AE33" si="22">SUM(AF29:AI29)</f>
        <v>104363820</v>
      </c>
      <c r="AF29" s="9">
        <v>7878420</v>
      </c>
      <c r="AG29" s="9">
        <v>55369380</v>
      </c>
      <c r="AH29" s="9">
        <v>18423900</v>
      </c>
      <c r="AI29" s="9">
        <v>22692120</v>
      </c>
      <c r="AJ29" s="9">
        <f t="shared" ref="AJ29:AJ33" si="23">SUM(AK29:AL29)</f>
        <v>109763907</v>
      </c>
      <c r="AK29" s="9">
        <v>106931566.5</v>
      </c>
      <c r="AL29" s="9">
        <f t="shared" ref="AL29:AL33" si="24">SUM(AM29:AO29)</f>
        <v>2832340.5</v>
      </c>
      <c r="AM29" s="9">
        <v>627313.5</v>
      </c>
      <c r="AN29" s="9">
        <v>511566</v>
      </c>
      <c r="AO29" s="9">
        <v>1693461</v>
      </c>
      <c r="AQ29" s="14"/>
      <c r="AR29" s="14"/>
    </row>
    <row r="30" spans="1:44" x14ac:dyDescent="0.25">
      <c r="A30" s="11" t="s">
        <v>33</v>
      </c>
      <c r="B30" s="11" t="s">
        <v>34</v>
      </c>
      <c r="C30" s="9">
        <f t="shared" si="19"/>
        <v>44085990</v>
      </c>
      <c r="D30" s="9">
        <f t="shared" si="20"/>
        <v>40435882.5</v>
      </c>
      <c r="E30" s="9">
        <v>0</v>
      </c>
      <c r="F30" s="9">
        <v>29485560</v>
      </c>
      <c r="G30" s="9">
        <v>0</v>
      </c>
      <c r="H30" s="9">
        <v>0</v>
      </c>
      <c r="I30" s="9">
        <v>0</v>
      </c>
      <c r="J30" s="9">
        <v>0</v>
      </c>
      <c r="K30" s="9">
        <v>0</v>
      </c>
      <c r="L30" s="9">
        <v>0</v>
      </c>
      <c r="M30" s="9">
        <v>0</v>
      </c>
      <c r="N30" s="9">
        <v>5712232.5</v>
      </c>
      <c r="O30" s="9">
        <v>0</v>
      </c>
      <c r="P30" s="9">
        <v>0</v>
      </c>
      <c r="Q30" s="9">
        <v>0</v>
      </c>
      <c r="R30" s="9">
        <v>0</v>
      </c>
      <c r="S30" s="9">
        <v>0</v>
      </c>
      <c r="T30" s="9">
        <v>0</v>
      </c>
      <c r="U30" s="9">
        <v>0</v>
      </c>
      <c r="V30" s="9">
        <v>5238090</v>
      </c>
      <c r="W30" s="9">
        <v>0</v>
      </c>
      <c r="X30" s="9">
        <v>0</v>
      </c>
      <c r="Y30" s="9">
        <f t="shared" si="21"/>
        <v>0</v>
      </c>
      <c r="Z30" s="9">
        <v>0</v>
      </c>
      <c r="AA30" s="9">
        <v>0</v>
      </c>
      <c r="AB30" s="9">
        <v>0</v>
      </c>
      <c r="AC30" s="9">
        <v>0</v>
      </c>
      <c r="AD30" s="9">
        <v>0</v>
      </c>
      <c r="AE30" s="9">
        <f t="shared" si="22"/>
        <v>0</v>
      </c>
      <c r="AF30" s="9">
        <v>0</v>
      </c>
      <c r="AG30" s="9">
        <v>0</v>
      </c>
      <c r="AH30" s="9">
        <v>0</v>
      </c>
      <c r="AI30" s="9">
        <v>0</v>
      </c>
      <c r="AJ30" s="9">
        <f t="shared" si="23"/>
        <v>3650107.5</v>
      </c>
      <c r="AK30" s="9">
        <v>3650107.5</v>
      </c>
      <c r="AL30" s="9">
        <f t="shared" si="24"/>
        <v>0</v>
      </c>
      <c r="AM30" s="9">
        <v>0</v>
      </c>
      <c r="AN30" s="9">
        <v>0</v>
      </c>
      <c r="AO30" s="9">
        <v>0</v>
      </c>
      <c r="AQ30" s="14"/>
      <c r="AR30" s="14"/>
    </row>
    <row r="31" spans="1:44" x14ac:dyDescent="0.25">
      <c r="A31" s="11"/>
      <c r="B31" s="11"/>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Q31" s="14"/>
      <c r="AR31" s="14"/>
    </row>
    <row r="32" spans="1:44" x14ac:dyDescent="0.25">
      <c r="A32" s="11" t="s">
        <v>35</v>
      </c>
      <c r="B32" s="11" t="s">
        <v>36</v>
      </c>
      <c r="C32" s="9">
        <f t="shared" si="19"/>
        <v>224549963.34999996</v>
      </c>
      <c r="D32" s="9">
        <f t="shared" si="20"/>
        <v>92544400.62999998</v>
      </c>
      <c r="E32" s="9">
        <v>0</v>
      </c>
      <c r="F32" s="9">
        <v>9366497.25</v>
      </c>
      <c r="G32" s="9">
        <v>8657429.7300000004</v>
      </c>
      <c r="H32" s="9">
        <v>4298104.47</v>
      </c>
      <c r="I32" s="9">
        <v>8950440.4499999993</v>
      </c>
      <c r="J32" s="9">
        <v>1062084.79</v>
      </c>
      <c r="K32" s="9">
        <v>1946357.8</v>
      </c>
      <c r="L32" s="9">
        <v>7048305.9299999997</v>
      </c>
      <c r="M32" s="9">
        <v>13202275.140000001</v>
      </c>
      <c r="N32" s="9">
        <v>2035974.4</v>
      </c>
      <c r="O32" s="9">
        <v>7751882.6900000004</v>
      </c>
      <c r="P32" s="9">
        <v>4090558.13</v>
      </c>
      <c r="Q32" s="9">
        <v>1268840.58</v>
      </c>
      <c r="R32" s="9">
        <v>6274519.9800000004</v>
      </c>
      <c r="S32" s="9">
        <v>890848.21</v>
      </c>
      <c r="T32" s="9">
        <v>2470402.9500000002</v>
      </c>
      <c r="U32" s="9">
        <v>1605809.71</v>
      </c>
      <c r="V32" s="9">
        <v>4269766.5599999996</v>
      </c>
      <c r="W32" s="9">
        <v>1272436.83</v>
      </c>
      <c r="X32" s="9">
        <v>6081865.0300000003</v>
      </c>
      <c r="Y32" s="9">
        <f t="shared" si="21"/>
        <v>42467409.469999999</v>
      </c>
      <c r="Z32" s="9">
        <v>4911797.03</v>
      </c>
      <c r="AA32" s="9">
        <v>8138237.2199999997</v>
      </c>
      <c r="AB32" s="9">
        <v>12480683.59</v>
      </c>
      <c r="AC32" s="9">
        <v>11837517.01</v>
      </c>
      <c r="AD32" s="9">
        <v>5099174.62</v>
      </c>
      <c r="AE32" s="9">
        <f t="shared" si="22"/>
        <v>37028653.469999999</v>
      </c>
      <c r="AF32" s="9">
        <v>2965326.3</v>
      </c>
      <c r="AG32" s="9">
        <v>18867223.760000002</v>
      </c>
      <c r="AH32" s="9">
        <v>6544114.5499999998</v>
      </c>
      <c r="AI32" s="9">
        <v>8651988.8599999994</v>
      </c>
      <c r="AJ32" s="9">
        <f t="shared" si="23"/>
        <v>52509499.780000001</v>
      </c>
      <c r="AK32" s="9">
        <v>51251703.420000002</v>
      </c>
      <c r="AL32" s="9">
        <f t="shared" si="24"/>
        <v>1257796.3599999999</v>
      </c>
      <c r="AM32" s="9">
        <v>284267.69</v>
      </c>
      <c r="AN32" s="9">
        <v>395268.27</v>
      </c>
      <c r="AO32" s="9">
        <v>578260.4</v>
      </c>
      <c r="AQ32" s="14"/>
      <c r="AR32" s="14"/>
    </row>
    <row r="33" spans="1:44" x14ac:dyDescent="0.25">
      <c r="A33" s="11" t="s">
        <v>37</v>
      </c>
      <c r="B33" s="11" t="s">
        <v>38</v>
      </c>
      <c r="C33" s="9">
        <f t="shared" si="19"/>
        <v>207200353.88000003</v>
      </c>
      <c r="D33" s="9">
        <f t="shared" si="20"/>
        <v>85394057.840000033</v>
      </c>
      <c r="E33" s="9">
        <v>0</v>
      </c>
      <c r="F33" s="9">
        <v>8642804.9900000002</v>
      </c>
      <c r="G33" s="9">
        <v>7988522.8099999996</v>
      </c>
      <c r="H33" s="9">
        <v>3966016.08</v>
      </c>
      <c r="I33" s="9">
        <v>8258894.3700000001</v>
      </c>
      <c r="J33" s="9">
        <v>980023.96</v>
      </c>
      <c r="K33" s="9">
        <v>1795974.57</v>
      </c>
      <c r="L33" s="9">
        <v>6503726.2199999997</v>
      </c>
      <c r="M33" s="9">
        <v>12182215.66</v>
      </c>
      <c r="N33" s="9">
        <v>1878667.04</v>
      </c>
      <c r="O33" s="9">
        <v>7152941.8799999999</v>
      </c>
      <c r="P33" s="9">
        <v>3774505.59</v>
      </c>
      <c r="Q33" s="9">
        <v>1170804.99</v>
      </c>
      <c r="R33" s="9">
        <v>5789726</v>
      </c>
      <c r="S33" s="9">
        <v>822017.79</v>
      </c>
      <c r="T33" s="9">
        <v>2279529.9500000002</v>
      </c>
      <c r="U33" s="9">
        <v>1481738.57</v>
      </c>
      <c r="V33" s="9">
        <v>3939867.67</v>
      </c>
      <c r="W33" s="9">
        <v>1174123.3799999999</v>
      </c>
      <c r="X33" s="9">
        <v>5611956.3200000003</v>
      </c>
      <c r="Y33" s="9">
        <f t="shared" si="21"/>
        <v>39186211.120000005</v>
      </c>
      <c r="Z33" s="9">
        <v>4532292.3600000003</v>
      </c>
      <c r="AA33" s="9">
        <v>7509445.1399999997</v>
      </c>
      <c r="AB33" s="9">
        <v>11516377.109999999</v>
      </c>
      <c r="AC33" s="9">
        <v>10922904.09</v>
      </c>
      <c r="AD33" s="9">
        <v>4705192.42</v>
      </c>
      <c r="AE33" s="9">
        <f t="shared" si="22"/>
        <v>34167674.719999999</v>
      </c>
      <c r="AF33" s="9">
        <v>2736213.58</v>
      </c>
      <c r="AG33" s="9">
        <v>17409468.18</v>
      </c>
      <c r="AH33" s="9">
        <v>6038490.6399999997</v>
      </c>
      <c r="AI33" s="9">
        <v>7983502.3200000003</v>
      </c>
      <c r="AJ33" s="9">
        <f t="shared" si="23"/>
        <v>48452410.199999996</v>
      </c>
      <c r="AK33" s="9">
        <v>47291796.119999997</v>
      </c>
      <c r="AL33" s="9">
        <f t="shared" si="24"/>
        <v>1160614.08</v>
      </c>
      <c r="AM33" s="9">
        <v>262304.05</v>
      </c>
      <c r="AN33" s="9">
        <v>364728.29</v>
      </c>
      <c r="AO33" s="9">
        <v>533581.74</v>
      </c>
      <c r="AQ33" s="14"/>
      <c r="AR33" s="14"/>
    </row>
    <row r="34" spans="1:44" x14ac:dyDescent="0.25">
      <c r="A34" s="11"/>
      <c r="B34" s="11"/>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Q34" s="14"/>
      <c r="AR34" s="14"/>
    </row>
    <row r="35" spans="1:44" s="15" customFormat="1" x14ac:dyDescent="0.25">
      <c r="A35" s="12" t="s">
        <v>39</v>
      </c>
      <c r="B35" s="12" t="s">
        <v>40</v>
      </c>
      <c r="C35" s="13">
        <f>SUM(C36)</f>
        <v>116836746</v>
      </c>
      <c r="D35" s="13">
        <f>SUM(D36)</f>
        <v>46040524.200000003</v>
      </c>
      <c r="E35" s="13">
        <f>SUM(E36)</f>
        <v>0</v>
      </c>
      <c r="F35" s="13">
        <f t="shared" ref="F35:AO35" si="25">SUM(F36)</f>
        <v>5687046</v>
      </c>
      <c r="G35" s="13">
        <f t="shared" si="25"/>
        <v>1813854</v>
      </c>
      <c r="H35" s="13">
        <f t="shared" si="25"/>
        <v>1595646</v>
      </c>
      <c r="I35" s="13">
        <f t="shared" si="25"/>
        <v>5359734</v>
      </c>
      <c r="J35" s="13">
        <f t="shared" si="25"/>
        <v>368226</v>
      </c>
      <c r="K35" s="13">
        <f t="shared" si="25"/>
        <v>0</v>
      </c>
      <c r="L35" s="13">
        <f t="shared" si="25"/>
        <v>5922301.5</v>
      </c>
      <c r="M35" s="13">
        <f t="shared" si="25"/>
        <v>8203257</v>
      </c>
      <c r="N35" s="13">
        <f t="shared" si="25"/>
        <v>736452</v>
      </c>
      <c r="O35" s="13">
        <f t="shared" si="25"/>
        <v>1994557.5</v>
      </c>
      <c r="P35" s="13">
        <f t="shared" si="25"/>
        <v>1544503.5</v>
      </c>
      <c r="Q35" s="13">
        <f t="shared" si="25"/>
        <v>797823</v>
      </c>
      <c r="R35" s="13">
        <f t="shared" si="25"/>
        <v>1810444.5</v>
      </c>
      <c r="S35" s="13">
        <f t="shared" si="25"/>
        <v>370271.7</v>
      </c>
      <c r="T35" s="13">
        <f t="shared" si="25"/>
        <v>634167</v>
      </c>
      <c r="U35" s="13">
        <f t="shared" si="25"/>
        <v>685309.5</v>
      </c>
      <c r="V35" s="13">
        <f t="shared" si="25"/>
        <v>2495754</v>
      </c>
      <c r="W35" s="13">
        <f t="shared" si="25"/>
        <v>1329705</v>
      </c>
      <c r="X35" s="13">
        <f t="shared" si="25"/>
        <v>4691472</v>
      </c>
      <c r="Y35" s="13">
        <f t="shared" si="25"/>
        <v>24002880</v>
      </c>
      <c r="Z35" s="13">
        <f t="shared" si="25"/>
        <v>1718388</v>
      </c>
      <c r="AA35" s="13">
        <f t="shared" si="25"/>
        <v>3054912</v>
      </c>
      <c r="AB35" s="13">
        <f t="shared" si="25"/>
        <v>9451134</v>
      </c>
      <c r="AC35" s="13">
        <f t="shared" si="25"/>
        <v>6573516</v>
      </c>
      <c r="AD35" s="13">
        <f t="shared" si="25"/>
        <v>3204930</v>
      </c>
      <c r="AE35" s="13">
        <f t="shared" si="25"/>
        <v>22939116</v>
      </c>
      <c r="AF35" s="13">
        <f t="shared" si="25"/>
        <v>1431990</v>
      </c>
      <c r="AG35" s="13">
        <f t="shared" si="25"/>
        <v>11715042</v>
      </c>
      <c r="AH35" s="13">
        <f t="shared" si="25"/>
        <v>5373372</v>
      </c>
      <c r="AI35" s="13">
        <f t="shared" si="25"/>
        <v>4418712</v>
      </c>
      <c r="AJ35" s="13">
        <f t="shared" si="25"/>
        <v>23854225.800000001</v>
      </c>
      <c r="AK35" s="13">
        <f t="shared" si="25"/>
        <v>23324389.5</v>
      </c>
      <c r="AL35" s="13">
        <f t="shared" si="25"/>
        <v>529836.30000000005</v>
      </c>
      <c r="AM35" s="13">
        <f t="shared" si="25"/>
        <v>143880.9</v>
      </c>
      <c r="AN35" s="13">
        <f t="shared" si="25"/>
        <v>85237.5</v>
      </c>
      <c r="AO35" s="13">
        <f t="shared" si="25"/>
        <v>300717.90000000002</v>
      </c>
      <c r="AQ35" s="14"/>
      <c r="AR35" s="14"/>
    </row>
    <row r="36" spans="1:44" x14ac:dyDescent="0.25">
      <c r="A36" s="11" t="s">
        <v>41</v>
      </c>
      <c r="B36" s="11" t="s">
        <v>42</v>
      </c>
      <c r="C36" s="9">
        <f t="shared" ref="C36" si="26">SUM(D36+Y36+AE36+AJ36)</f>
        <v>116836746</v>
      </c>
      <c r="D36" s="9">
        <f t="shared" ref="D36" si="27">SUM(E36:X36)</f>
        <v>46040524.200000003</v>
      </c>
      <c r="E36" s="9">
        <v>0</v>
      </c>
      <c r="F36" s="9">
        <v>5687046</v>
      </c>
      <c r="G36" s="9">
        <v>1813854</v>
      </c>
      <c r="H36" s="9">
        <v>1595646</v>
      </c>
      <c r="I36" s="9">
        <v>5359734</v>
      </c>
      <c r="J36" s="9">
        <v>368226</v>
      </c>
      <c r="K36" s="9">
        <v>0</v>
      </c>
      <c r="L36" s="9">
        <v>5922301.5</v>
      </c>
      <c r="M36" s="9">
        <v>8203257</v>
      </c>
      <c r="N36" s="9">
        <v>736452</v>
      </c>
      <c r="O36" s="9">
        <v>1994557.5</v>
      </c>
      <c r="P36" s="9">
        <v>1544503.5</v>
      </c>
      <c r="Q36" s="9">
        <v>797823</v>
      </c>
      <c r="R36" s="9">
        <v>1810444.5</v>
      </c>
      <c r="S36" s="9">
        <v>370271.7</v>
      </c>
      <c r="T36" s="9">
        <v>634167</v>
      </c>
      <c r="U36" s="9">
        <v>685309.5</v>
      </c>
      <c r="V36" s="9">
        <v>2495754</v>
      </c>
      <c r="W36" s="9">
        <v>1329705</v>
      </c>
      <c r="X36" s="9">
        <v>4691472</v>
      </c>
      <c r="Y36" s="9">
        <f t="shared" ref="Y36" si="28">SUM(Z36:AD36)</f>
        <v>24002880</v>
      </c>
      <c r="Z36" s="9">
        <v>1718388</v>
      </c>
      <c r="AA36" s="9">
        <v>3054912</v>
      </c>
      <c r="AB36" s="9">
        <v>9451134</v>
      </c>
      <c r="AC36" s="9">
        <v>6573516</v>
      </c>
      <c r="AD36" s="9">
        <v>3204930</v>
      </c>
      <c r="AE36" s="9">
        <f t="shared" ref="AE36" si="29">SUM(AF36:AI36)</f>
        <v>22939116</v>
      </c>
      <c r="AF36" s="9">
        <v>1431990</v>
      </c>
      <c r="AG36" s="9">
        <v>11715042</v>
      </c>
      <c r="AH36" s="9">
        <v>5373372</v>
      </c>
      <c r="AI36" s="9">
        <v>4418712</v>
      </c>
      <c r="AJ36" s="9">
        <f t="shared" ref="AJ36" si="30">SUM(AK36:AL36)</f>
        <v>23854225.800000001</v>
      </c>
      <c r="AK36" s="9">
        <v>23324389.5</v>
      </c>
      <c r="AL36" s="9">
        <f t="shared" ref="AL36" si="31">SUM(AM36:AO36)</f>
        <v>529836.30000000005</v>
      </c>
      <c r="AM36" s="9">
        <v>143880.9</v>
      </c>
      <c r="AN36" s="9">
        <v>85237.5</v>
      </c>
      <c r="AO36" s="9">
        <v>300717.90000000002</v>
      </c>
      <c r="AQ36" s="14"/>
      <c r="AR36" s="14"/>
    </row>
    <row r="37" spans="1:44" x14ac:dyDescent="0.25">
      <c r="A37" s="11"/>
      <c r="B37" s="11"/>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Q37" s="14"/>
      <c r="AR37" s="14"/>
    </row>
    <row r="38" spans="1:44" s="15" customFormat="1" x14ac:dyDescent="0.25">
      <c r="A38" s="12" t="s">
        <v>43</v>
      </c>
      <c r="B38" s="12" t="s">
        <v>44</v>
      </c>
      <c r="C38" s="13">
        <f>SUM(C39:C43)</f>
        <v>451345426.30000001</v>
      </c>
      <c r="D38" s="13">
        <f>SUM(D39:D43)</f>
        <v>186014245.24000004</v>
      </c>
      <c r="E38" s="13">
        <f>SUM(E39:E43)</f>
        <v>0</v>
      </c>
      <c r="F38" s="13">
        <f t="shared" ref="F38:AO38" si="32">SUM(F39:F43)</f>
        <v>18826659.459999997</v>
      </c>
      <c r="G38" s="13">
        <f t="shared" si="32"/>
        <v>17401433.759999998</v>
      </c>
      <c r="H38" s="13">
        <f t="shared" si="32"/>
        <v>8639189.9799999986</v>
      </c>
      <c r="I38" s="13">
        <f t="shared" si="32"/>
        <v>17990385.309999999</v>
      </c>
      <c r="J38" s="13">
        <f t="shared" si="32"/>
        <v>2134790.42</v>
      </c>
      <c r="K38" s="13">
        <f t="shared" si="32"/>
        <v>3912179.18</v>
      </c>
      <c r="L38" s="13">
        <f t="shared" si="32"/>
        <v>14167094.939999998</v>
      </c>
      <c r="M38" s="13">
        <f t="shared" si="32"/>
        <v>26536573.02</v>
      </c>
      <c r="N38" s="13">
        <f t="shared" si="32"/>
        <v>4092308.5300000003</v>
      </c>
      <c r="O38" s="13">
        <f t="shared" si="32"/>
        <v>15581284.199999999</v>
      </c>
      <c r="P38" s="13">
        <f t="shared" si="32"/>
        <v>8222021.8500000006</v>
      </c>
      <c r="Q38" s="13">
        <f t="shared" si="32"/>
        <v>2550369.56</v>
      </c>
      <c r="R38" s="13">
        <f t="shared" si="32"/>
        <v>12611785.17</v>
      </c>
      <c r="S38" s="13">
        <f t="shared" si="32"/>
        <v>1790604.89</v>
      </c>
      <c r="T38" s="13">
        <f t="shared" si="32"/>
        <v>4965509.9399999995</v>
      </c>
      <c r="U38" s="13">
        <f t="shared" si="32"/>
        <v>3227677.5200000005</v>
      </c>
      <c r="V38" s="13">
        <f t="shared" si="32"/>
        <v>8582230.7699999996</v>
      </c>
      <c r="W38" s="13">
        <f t="shared" si="32"/>
        <v>2557598.04</v>
      </c>
      <c r="X38" s="13">
        <f t="shared" si="32"/>
        <v>12224548.700000001</v>
      </c>
      <c r="Y38" s="13">
        <f t="shared" si="32"/>
        <v>85359493.039999992</v>
      </c>
      <c r="Z38" s="13">
        <f t="shared" si="32"/>
        <v>9872712.0300000012</v>
      </c>
      <c r="AA38" s="13">
        <f t="shared" si="32"/>
        <v>16357856.800000001</v>
      </c>
      <c r="AB38" s="13">
        <f t="shared" si="32"/>
        <v>25086174.039999999</v>
      </c>
      <c r="AC38" s="13">
        <f t="shared" si="32"/>
        <v>23793409.18</v>
      </c>
      <c r="AD38" s="13">
        <f t="shared" si="32"/>
        <v>10249340.99</v>
      </c>
      <c r="AE38" s="13">
        <f t="shared" si="32"/>
        <v>74427593.479999989</v>
      </c>
      <c r="AF38" s="13">
        <f t="shared" si="32"/>
        <v>5960305.8600000003</v>
      </c>
      <c r="AG38" s="13">
        <f t="shared" si="32"/>
        <v>37923119.780000001</v>
      </c>
      <c r="AH38" s="13">
        <f t="shared" si="32"/>
        <v>13153670.24</v>
      </c>
      <c r="AI38" s="13">
        <f t="shared" si="32"/>
        <v>17390497.600000001</v>
      </c>
      <c r="AJ38" s="13">
        <f t="shared" si="32"/>
        <v>105544094.53999999</v>
      </c>
      <c r="AK38" s="13">
        <f t="shared" si="32"/>
        <v>103015923.88</v>
      </c>
      <c r="AL38" s="13">
        <f t="shared" si="32"/>
        <v>2528170.66</v>
      </c>
      <c r="AM38" s="13">
        <f t="shared" si="32"/>
        <v>571378.04</v>
      </c>
      <c r="AN38" s="13">
        <f t="shared" si="32"/>
        <v>794489.22</v>
      </c>
      <c r="AO38" s="13">
        <f t="shared" si="32"/>
        <v>1162303.4000000001</v>
      </c>
      <c r="AQ38" s="14"/>
      <c r="AR38" s="14"/>
    </row>
    <row r="39" spans="1:44" x14ac:dyDescent="0.25">
      <c r="A39" s="11" t="s">
        <v>45</v>
      </c>
      <c r="B39" s="11" t="s">
        <v>46</v>
      </c>
      <c r="C39" s="9">
        <f t="shared" ref="C39:C43" si="33">SUM(D39+Y39+AE39+AJ39)</f>
        <v>249250459.33000001</v>
      </c>
      <c r="D39" s="9">
        <f t="shared" ref="D39:D43" si="34">SUM(E39:X39)</f>
        <v>102724284.73000002</v>
      </c>
      <c r="E39" s="9">
        <v>0</v>
      </c>
      <c r="F39" s="9">
        <v>10396811.949999999</v>
      </c>
      <c r="G39" s="9">
        <v>9609747.0099999998</v>
      </c>
      <c r="H39" s="9">
        <v>4770895.96</v>
      </c>
      <c r="I39" s="9">
        <v>9934988.9000000004</v>
      </c>
      <c r="J39" s="9">
        <v>1178914.1100000001</v>
      </c>
      <c r="K39" s="9">
        <v>2160457.16</v>
      </c>
      <c r="L39" s="9">
        <v>7823619.5899999999</v>
      </c>
      <c r="M39" s="9">
        <v>14654525.4</v>
      </c>
      <c r="N39" s="9">
        <v>2259931.58</v>
      </c>
      <c r="O39" s="9">
        <v>8604589.7899999991</v>
      </c>
      <c r="P39" s="9">
        <v>4540519.53</v>
      </c>
      <c r="Q39" s="9">
        <v>1408413.05</v>
      </c>
      <c r="R39" s="9">
        <v>6964717.1799999997</v>
      </c>
      <c r="S39" s="9">
        <v>988841.51</v>
      </c>
      <c r="T39" s="9">
        <v>2742147.28</v>
      </c>
      <c r="U39" s="9">
        <v>1782448.78</v>
      </c>
      <c r="V39" s="9">
        <v>4739440.88</v>
      </c>
      <c r="W39" s="9">
        <v>1412404.89</v>
      </c>
      <c r="X39" s="9">
        <v>6750870.1799999997</v>
      </c>
      <c r="Y39" s="9">
        <f t="shared" ref="Y39:Y43" si="35">SUM(Z39:AD39)</f>
        <v>47138824.509999998</v>
      </c>
      <c r="Z39" s="9">
        <v>5452094.7000000002</v>
      </c>
      <c r="AA39" s="9">
        <v>9033443.3100000005</v>
      </c>
      <c r="AB39" s="9">
        <v>13853558.789999999</v>
      </c>
      <c r="AC39" s="9">
        <v>13139643.880000001</v>
      </c>
      <c r="AD39" s="9">
        <v>5660083.8300000001</v>
      </c>
      <c r="AE39" s="9">
        <f t="shared" ref="AE39:AE43" si="36">SUM(AF39:AI39)</f>
        <v>41101805.350000001</v>
      </c>
      <c r="AF39" s="9">
        <v>3291512.19</v>
      </c>
      <c r="AG39" s="9">
        <v>20942618.379999999</v>
      </c>
      <c r="AH39" s="9">
        <v>7263967.1500000004</v>
      </c>
      <c r="AI39" s="9">
        <v>9603707.6300000008</v>
      </c>
      <c r="AJ39" s="9">
        <f t="shared" ref="AJ39:AJ43" si="37">SUM(AK39:AL39)</f>
        <v>58285544.740000002</v>
      </c>
      <c r="AK39" s="9">
        <v>56889390.789999999</v>
      </c>
      <c r="AL39" s="9">
        <f t="shared" ref="AL39:AL43" si="38">SUM(AM39:AO39)</f>
        <v>1396153.9500000002</v>
      </c>
      <c r="AM39" s="9">
        <v>315537.13</v>
      </c>
      <c r="AN39" s="9">
        <v>438747.77</v>
      </c>
      <c r="AO39" s="9">
        <v>641869.05000000005</v>
      </c>
      <c r="AQ39" s="14"/>
      <c r="AR39" s="14"/>
    </row>
    <row r="40" spans="1:44" x14ac:dyDescent="0.25">
      <c r="A40" s="11" t="s">
        <v>47</v>
      </c>
      <c r="B40" s="11" t="s">
        <v>48</v>
      </c>
      <c r="C40" s="9">
        <f t="shared" si="33"/>
        <v>13472997.799999999</v>
      </c>
      <c r="D40" s="9">
        <f t="shared" si="34"/>
        <v>5552664.0300000003</v>
      </c>
      <c r="E40" s="9">
        <v>0</v>
      </c>
      <c r="F40" s="9">
        <v>561989.82999999996</v>
      </c>
      <c r="G40" s="9">
        <v>519445.78</v>
      </c>
      <c r="H40" s="9">
        <v>257886.27</v>
      </c>
      <c r="I40" s="9">
        <v>537026.43000000005</v>
      </c>
      <c r="J40" s="9">
        <v>63725.09</v>
      </c>
      <c r="K40" s="9">
        <v>116781.47</v>
      </c>
      <c r="L40" s="9">
        <v>422898.36</v>
      </c>
      <c r="M40" s="9">
        <v>792136.51</v>
      </c>
      <c r="N40" s="9">
        <v>122158.46</v>
      </c>
      <c r="O40" s="9">
        <v>465112.96</v>
      </c>
      <c r="P40" s="9">
        <v>245433.49</v>
      </c>
      <c r="Q40" s="9">
        <v>76130.429999999993</v>
      </c>
      <c r="R40" s="9">
        <v>376471.2</v>
      </c>
      <c r="S40" s="9">
        <v>53450.89</v>
      </c>
      <c r="T40" s="9">
        <v>148224.18</v>
      </c>
      <c r="U40" s="9">
        <v>96348.58</v>
      </c>
      <c r="V40" s="9">
        <v>256185.99</v>
      </c>
      <c r="W40" s="9">
        <v>76346.210000000006</v>
      </c>
      <c r="X40" s="9">
        <v>364911.9</v>
      </c>
      <c r="Y40" s="9">
        <f t="shared" si="35"/>
        <v>2548044.5699999998</v>
      </c>
      <c r="Z40" s="9">
        <v>294707.82</v>
      </c>
      <c r="AA40" s="9">
        <v>488294.23</v>
      </c>
      <c r="AB40" s="9">
        <v>748841.02</v>
      </c>
      <c r="AC40" s="9">
        <v>710251.02</v>
      </c>
      <c r="AD40" s="9">
        <v>305950.48</v>
      </c>
      <c r="AE40" s="9">
        <f t="shared" si="36"/>
        <v>2221719.21</v>
      </c>
      <c r="AF40" s="9">
        <v>177919.58</v>
      </c>
      <c r="AG40" s="9">
        <v>1132033.43</v>
      </c>
      <c r="AH40" s="9">
        <v>392646.87</v>
      </c>
      <c r="AI40" s="9">
        <v>519119.33</v>
      </c>
      <c r="AJ40" s="9">
        <f t="shared" si="37"/>
        <v>3150569.9899999998</v>
      </c>
      <c r="AK40" s="9">
        <v>3075102.21</v>
      </c>
      <c r="AL40" s="9">
        <f t="shared" si="38"/>
        <v>75467.78</v>
      </c>
      <c r="AM40" s="9">
        <v>17056.060000000001</v>
      </c>
      <c r="AN40" s="9">
        <v>23716.1</v>
      </c>
      <c r="AO40" s="9">
        <v>34695.620000000003</v>
      </c>
      <c r="AQ40" s="14"/>
      <c r="AR40" s="14"/>
    </row>
    <row r="41" spans="1:44" x14ac:dyDescent="0.25">
      <c r="A41" s="11" t="s">
        <v>49</v>
      </c>
      <c r="B41" s="11" t="s">
        <v>50</v>
      </c>
      <c r="C41" s="9">
        <f t="shared" si="33"/>
        <v>40418993.370000005</v>
      </c>
      <c r="D41" s="9">
        <f t="shared" si="34"/>
        <v>16657992.080000004</v>
      </c>
      <c r="E41" s="9">
        <v>0</v>
      </c>
      <c r="F41" s="9">
        <v>1685969.5</v>
      </c>
      <c r="G41" s="9">
        <v>1558337.35</v>
      </c>
      <c r="H41" s="9">
        <v>773658.8</v>
      </c>
      <c r="I41" s="9">
        <v>1611079.28</v>
      </c>
      <c r="J41" s="9">
        <v>191175.26</v>
      </c>
      <c r="K41" s="9">
        <v>350344.4</v>
      </c>
      <c r="L41" s="9">
        <v>1268695.07</v>
      </c>
      <c r="M41" s="9">
        <v>2376409.52</v>
      </c>
      <c r="N41" s="9">
        <v>366475.39</v>
      </c>
      <c r="O41" s="9">
        <v>1395338.88</v>
      </c>
      <c r="P41" s="9">
        <v>736300.46</v>
      </c>
      <c r="Q41" s="9">
        <v>228391.3</v>
      </c>
      <c r="R41" s="9">
        <v>1129413.6000000001</v>
      </c>
      <c r="S41" s="9">
        <v>160352.68</v>
      </c>
      <c r="T41" s="9">
        <v>444672.53</v>
      </c>
      <c r="U41" s="9">
        <v>289045.75</v>
      </c>
      <c r="V41" s="9">
        <v>768557.98</v>
      </c>
      <c r="W41" s="9">
        <v>229038.63</v>
      </c>
      <c r="X41" s="9">
        <v>1094735.7</v>
      </c>
      <c r="Y41" s="9">
        <f t="shared" si="35"/>
        <v>7644133.709999999</v>
      </c>
      <c r="Z41" s="9">
        <v>884123.47</v>
      </c>
      <c r="AA41" s="9">
        <v>1464882.7</v>
      </c>
      <c r="AB41" s="9">
        <v>2246523.0499999998</v>
      </c>
      <c r="AC41" s="9">
        <v>2130753.06</v>
      </c>
      <c r="AD41" s="9">
        <v>917851.43</v>
      </c>
      <c r="AE41" s="9">
        <f t="shared" si="36"/>
        <v>6665157.6200000001</v>
      </c>
      <c r="AF41" s="9">
        <v>533758.73</v>
      </c>
      <c r="AG41" s="9">
        <v>3396100.28</v>
      </c>
      <c r="AH41" s="9">
        <v>1177940.6200000001</v>
      </c>
      <c r="AI41" s="9">
        <v>1557357.99</v>
      </c>
      <c r="AJ41" s="9">
        <f t="shared" si="37"/>
        <v>9451709.959999999</v>
      </c>
      <c r="AK41" s="9">
        <v>9225306.6199999992</v>
      </c>
      <c r="AL41" s="9">
        <f t="shared" si="38"/>
        <v>226403.34</v>
      </c>
      <c r="AM41" s="9">
        <v>51168.18</v>
      </c>
      <c r="AN41" s="9">
        <v>71148.289999999994</v>
      </c>
      <c r="AO41" s="9">
        <v>104086.87</v>
      </c>
      <c r="AQ41" s="14"/>
      <c r="AR41" s="14"/>
    </row>
    <row r="42" spans="1:44" x14ac:dyDescent="0.25">
      <c r="A42" s="11" t="s">
        <v>51</v>
      </c>
      <c r="B42" s="11" t="s">
        <v>52</v>
      </c>
      <c r="C42" s="9">
        <f t="shared" si="33"/>
        <v>134729978</v>
      </c>
      <c r="D42" s="9">
        <f t="shared" si="34"/>
        <v>55526640.370000012</v>
      </c>
      <c r="E42" s="9">
        <v>0</v>
      </c>
      <c r="F42" s="9">
        <v>5619898.3499999996</v>
      </c>
      <c r="G42" s="9">
        <v>5194457.84</v>
      </c>
      <c r="H42" s="9">
        <v>2578862.6800000002</v>
      </c>
      <c r="I42" s="9">
        <v>5370264.2699999996</v>
      </c>
      <c r="J42" s="9">
        <v>637250.87</v>
      </c>
      <c r="K42" s="9">
        <v>1167814.68</v>
      </c>
      <c r="L42" s="9">
        <v>4228983.5599999996</v>
      </c>
      <c r="M42" s="9">
        <v>7921365.0800000001</v>
      </c>
      <c r="N42" s="9">
        <v>1221584.6399999999</v>
      </c>
      <c r="O42" s="9">
        <v>4651129.6100000003</v>
      </c>
      <c r="P42" s="9">
        <v>2454334.88</v>
      </c>
      <c r="Q42" s="9">
        <v>761304.35</v>
      </c>
      <c r="R42" s="9">
        <v>3764711.99</v>
      </c>
      <c r="S42" s="9">
        <v>534508.92000000004</v>
      </c>
      <c r="T42" s="9">
        <v>1482241.77</v>
      </c>
      <c r="U42" s="9">
        <v>963485.83</v>
      </c>
      <c r="V42" s="9">
        <v>2561859.9300000002</v>
      </c>
      <c r="W42" s="9">
        <v>763462.1</v>
      </c>
      <c r="X42" s="9">
        <v>3649119.02</v>
      </c>
      <c r="Y42" s="9">
        <f t="shared" si="35"/>
        <v>25480445.68</v>
      </c>
      <c r="Z42" s="9">
        <v>2947078.22</v>
      </c>
      <c r="AA42" s="9">
        <v>4882942.33</v>
      </c>
      <c r="AB42" s="9">
        <v>7488410.1600000001</v>
      </c>
      <c r="AC42" s="9">
        <v>7102510.2000000002</v>
      </c>
      <c r="AD42" s="9">
        <v>3059504.77</v>
      </c>
      <c r="AE42" s="9">
        <f t="shared" si="36"/>
        <v>22217192.09</v>
      </c>
      <c r="AF42" s="9">
        <v>1779195.78</v>
      </c>
      <c r="AG42" s="9">
        <v>11320334.26</v>
      </c>
      <c r="AH42" s="9">
        <v>3926468.73</v>
      </c>
      <c r="AI42" s="9">
        <v>5191193.32</v>
      </c>
      <c r="AJ42" s="9">
        <f t="shared" si="37"/>
        <v>31505699.859999999</v>
      </c>
      <c r="AK42" s="9">
        <v>30751022.050000001</v>
      </c>
      <c r="AL42" s="9">
        <f t="shared" si="38"/>
        <v>754677.80999999994</v>
      </c>
      <c r="AM42" s="9">
        <v>170560.61</v>
      </c>
      <c r="AN42" s="9">
        <v>237160.95999999999</v>
      </c>
      <c r="AO42" s="9">
        <v>346956.24</v>
      </c>
      <c r="AQ42" s="14"/>
      <c r="AR42" s="14"/>
    </row>
    <row r="43" spans="1:44" x14ac:dyDescent="0.25">
      <c r="A43" s="11" t="s">
        <v>53</v>
      </c>
      <c r="B43" s="11" t="s">
        <v>54</v>
      </c>
      <c r="C43" s="9">
        <f t="shared" si="33"/>
        <v>13472997.799999999</v>
      </c>
      <c r="D43" s="9">
        <f t="shared" si="34"/>
        <v>5552664.0300000003</v>
      </c>
      <c r="E43" s="9">
        <v>0</v>
      </c>
      <c r="F43" s="9">
        <v>561989.82999999996</v>
      </c>
      <c r="G43" s="9">
        <v>519445.78</v>
      </c>
      <c r="H43" s="9">
        <v>257886.27</v>
      </c>
      <c r="I43" s="9">
        <v>537026.43000000005</v>
      </c>
      <c r="J43" s="9">
        <v>63725.09</v>
      </c>
      <c r="K43" s="9">
        <v>116781.47</v>
      </c>
      <c r="L43" s="9">
        <v>422898.36</v>
      </c>
      <c r="M43" s="9">
        <v>792136.51</v>
      </c>
      <c r="N43" s="9">
        <v>122158.46</v>
      </c>
      <c r="O43" s="9">
        <v>465112.96</v>
      </c>
      <c r="P43" s="9">
        <v>245433.49</v>
      </c>
      <c r="Q43" s="9">
        <v>76130.429999999993</v>
      </c>
      <c r="R43" s="9">
        <v>376471.2</v>
      </c>
      <c r="S43" s="9">
        <v>53450.89</v>
      </c>
      <c r="T43" s="9">
        <v>148224.18</v>
      </c>
      <c r="U43" s="9">
        <v>96348.58</v>
      </c>
      <c r="V43" s="9">
        <v>256185.99</v>
      </c>
      <c r="W43" s="9">
        <v>76346.210000000006</v>
      </c>
      <c r="X43" s="9">
        <v>364911.9</v>
      </c>
      <c r="Y43" s="9">
        <f t="shared" si="35"/>
        <v>2548044.5699999998</v>
      </c>
      <c r="Z43" s="9">
        <v>294707.82</v>
      </c>
      <c r="AA43" s="9">
        <v>488294.23</v>
      </c>
      <c r="AB43" s="9">
        <v>748841.02</v>
      </c>
      <c r="AC43" s="9">
        <v>710251.02</v>
      </c>
      <c r="AD43" s="9">
        <v>305950.48</v>
      </c>
      <c r="AE43" s="9">
        <f t="shared" si="36"/>
        <v>2221719.21</v>
      </c>
      <c r="AF43" s="9">
        <v>177919.58</v>
      </c>
      <c r="AG43" s="9">
        <v>1132033.43</v>
      </c>
      <c r="AH43" s="9">
        <v>392646.87</v>
      </c>
      <c r="AI43" s="9">
        <v>519119.33</v>
      </c>
      <c r="AJ43" s="9">
        <f t="shared" si="37"/>
        <v>3150569.9899999998</v>
      </c>
      <c r="AK43" s="9">
        <v>3075102.21</v>
      </c>
      <c r="AL43" s="9">
        <f t="shared" si="38"/>
        <v>75467.78</v>
      </c>
      <c r="AM43" s="9">
        <v>17056.060000000001</v>
      </c>
      <c r="AN43" s="9">
        <v>23716.1</v>
      </c>
      <c r="AO43" s="9">
        <v>34695.620000000003</v>
      </c>
      <c r="AQ43" s="14"/>
      <c r="AR43" s="14"/>
    </row>
    <row r="44" spans="1:44" x14ac:dyDescent="0.25">
      <c r="A44" s="11"/>
      <c r="B44" s="11"/>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Q44" s="14"/>
      <c r="AR44" s="14"/>
    </row>
    <row r="45" spans="1:44" s="15" customFormat="1" x14ac:dyDescent="0.25">
      <c r="A45" s="12" t="s">
        <v>55</v>
      </c>
      <c r="B45" s="12" t="s">
        <v>56</v>
      </c>
      <c r="C45" s="13">
        <f>SUM(C46:C49)</f>
        <v>370238223.88</v>
      </c>
      <c r="D45" s="13">
        <f>SUM(D46:D49)</f>
        <v>152494709.44999999</v>
      </c>
      <c r="E45" s="13">
        <f>SUM(E46:E49)</f>
        <v>0</v>
      </c>
      <c r="F45" s="13">
        <f t="shared" ref="F45:AO45" si="39">SUM(F46:F49)</f>
        <v>15454720.459999999</v>
      </c>
      <c r="G45" s="13">
        <f t="shared" si="39"/>
        <v>14284759.049999999</v>
      </c>
      <c r="H45" s="13">
        <f t="shared" si="39"/>
        <v>7091872.3499999996</v>
      </c>
      <c r="I45" s="13">
        <f t="shared" si="39"/>
        <v>14768226.73</v>
      </c>
      <c r="J45" s="13">
        <f t="shared" si="39"/>
        <v>1752439.9</v>
      </c>
      <c r="K45" s="13">
        <f t="shared" si="39"/>
        <v>3211490.3600000003</v>
      </c>
      <c r="L45" s="13">
        <f t="shared" si="39"/>
        <v>11629704.800000001</v>
      </c>
      <c r="M45" s="13">
        <f t="shared" si="39"/>
        <v>21783753.98</v>
      </c>
      <c r="N45" s="13">
        <f t="shared" si="39"/>
        <v>3359357.75</v>
      </c>
      <c r="O45" s="13">
        <f t="shared" si="39"/>
        <v>12587054.899999999</v>
      </c>
      <c r="P45" s="13">
        <f t="shared" si="39"/>
        <v>6749420.9100000001</v>
      </c>
      <c r="Q45" s="13">
        <f t="shared" si="39"/>
        <v>2093586.96</v>
      </c>
      <c r="R45" s="13">
        <f t="shared" si="39"/>
        <v>10352957.969999999</v>
      </c>
      <c r="S45" s="13">
        <f t="shared" si="39"/>
        <v>1469899.54</v>
      </c>
      <c r="T45" s="13">
        <f t="shared" si="39"/>
        <v>4076164.87</v>
      </c>
      <c r="U45" s="13">
        <f t="shared" si="39"/>
        <v>2649586.0300000003</v>
      </c>
      <c r="V45" s="13">
        <f t="shared" si="39"/>
        <v>7045114.8200000012</v>
      </c>
      <c r="W45" s="13">
        <f t="shared" si="39"/>
        <v>2099520.7800000003</v>
      </c>
      <c r="X45" s="13">
        <f t="shared" si="39"/>
        <v>10035077.290000001</v>
      </c>
      <c r="Y45" s="13">
        <f t="shared" si="39"/>
        <v>70071225.609999999</v>
      </c>
      <c r="Z45" s="13">
        <f t="shared" si="39"/>
        <v>8104465.0999999996</v>
      </c>
      <c r="AA45" s="13">
        <f t="shared" si="39"/>
        <v>13428091.419999998</v>
      </c>
      <c r="AB45" s="13">
        <f t="shared" si="39"/>
        <v>20593127.920000002</v>
      </c>
      <c r="AC45" s="13">
        <f t="shared" si="39"/>
        <v>19531903.050000001</v>
      </c>
      <c r="AD45" s="13">
        <f t="shared" si="39"/>
        <v>8413638.1199999992</v>
      </c>
      <c r="AE45" s="13">
        <f t="shared" si="39"/>
        <v>61097278.240000002</v>
      </c>
      <c r="AF45" s="13">
        <f t="shared" si="39"/>
        <v>4892788.3900000006</v>
      </c>
      <c r="AG45" s="13">
        <f t="shared" si="39"/>
        <v>31130919.220000003</v>
      </c>
      <c r="AH45" s="13">
        <f t="shared" si="39"/>
        <v>10797789.02</v>
      </c>
      <c r="AI45" s="13">
        <f t="shared" si="39"/>
        <v>14275781.610000001</v>
      </c>
      <c r="AJ45" s="13">
        <f t="shared" si="39"/>
        <v>86575010.579999998</v>
      </c>
      <c r="AK45" s="13">
        <f t="shared" si="39"/>
        <v>84500908.819999993</v>
      </c>
      <c r="AL45" s="13">
        <f t="shared" si="39"/>
        <v>2074101.76</v>
      </c>
      <c r="AM45" s="13">
        <f t="shared" si="39"/>
        <v>469041.68</v>
      </c>
      <c r="AN45" s="13">
        <f t="shared" si="39"/>
        <v>651322.12999999989</v>
      </c>
      <c r="AO45" s="13">
        <f t="shared" si="39"/>
        <v>953737.95</v>
      </c>
      <c r="AQ45" s="14"/>
      <c r="AR45" s="14"/>
    </row>
    <row r="46" spans="1:44" x14ac:dyDescent="0.25">
      <c r="A46" s="11" t="s">
        <v>57</v>
      </c>
      <c r="B46" s="11" t="s">
        <v>58</v>
      </c>
      <c r="C46" s="9">
        <f>SUM(D46+Y46+AE46+AJ46)</f>
        <v>141466476.88999999</v>
      </c>
      <c r="D46" s="9">
        <f>SUM(E46:X46)</f>
        <v>58302972.389999986</v>
      </c>
      <c r="E46" s="9">
        <v>0</v>
      </c>
      <c r="F46" s="9">
        <v>5900893.2699999996</v>
      </c>
      <c r="G46" s="9">
        <v>5454180.7300000004</v>
      </c>
      <c r="H46" s="9">
        <f>2707805.81-0.01</f>
        <v>2707805.8000000003</v>
      </c>
      <c r="I46" s="9">
        <v>5638777.4800000004</v>
      </c>
      <c r="J46" s="9">
        <v>669113.42000000004</v>
      </c>
      <c r="K46" s="9">
        <v>1226205.4099999999</v>
      </c>
      <c r="L46" s="9">
        <v>4440432.74</v>
      </c>
      <c r="M46" s="9">
        <v>8317433.3399999999</v>
      </c>
      <c r="N46" s="9">
        <v>1282663.8700000001</v>
      </c>
      <c r="O46" s="9">
        <v>4883686.09</v>
      </c>
      <c r="P46" s="9">
        <v>2577051.62</v>
      </c>
      <c r="Q46" s="9">
        <v>799369.57</v>
      </c>
      <c r="R46" s="9">
        <v>3952947.59</v>
      </c>
      <c r="S46" s="9">
        <v>561234.37</v>
      </c>
      <c r="T46" s="9">
        <v>1556353.86</v>
      </c>
      <c r="U46" s="9">
        <v>1011660.12</v>
      </c>
      <c r="V46" s="9">
        <v>2689952.93</v>
      </c>
      <c r="W46" s="9">
        <v>801635.21</v>
      </c>
      <c r="X46" s="9">
        <v>3831574.97</v>
      </c>
      <c r="Y46" s="9">
        <f t="shared" ref="Y46:Y49" si="40">SUM(Z46:AD46)</f>
        <v>26754467.960000001</v>
      </c>
      <c r="Z46" s="9">
        <v>3094432.13</v>
      </c>
      <c r="AA46" s="9">
        <v>5127089.45</v>
      </c>
      <c r="AB46" s="9">
        <v>7862830.6600000001</v>
      </c>
      <c r="AC46" s="9">
        <v>7457635.71</v>
      </c>
      <c r="AD46" s="9">
        <v>3212480.01</v>
      </c>
      <c r="AE46" s="9">
        <f t="shared" ref="AE46:AE49" si="41">SUM(AF46:AI46)</f>
        <v>23328051.690000001</v>
      </c>
      <c r="AF46" s="9">
        <v>1868155.57</v>
      </c>
      <c r="AG46" s="9">
        <v>11886350.970000001</v>
      </c>
      <c r="AH46" s="9">
        <v>4122792.17</v>
      </c>
      <c r="AI46" s="9">
        <v>5450752.9800000004</v>
      </c>
      <c r="AJ46" s="9">
        <f t="shared" ref="AJ46:AJ49" si="42">SUM(AK46:AL46)</f>
        <v>33080984.849999998</v>
      </c>
      <c r="AK46" s="9">
        <v>32288573.149999999</v>
      </c>
      <c r="AL46" s="9">
        <f t="shared" ref="AL46:AL49" si="43">SUM(AM46:AO46)</f>
        <v>792411.7</v>
      </c>
      <c r="AM46" s="9">
        <v>179088.64000000001</v>
      </c>
      <c r="AN46" s="9">
        <v>249019.01</v>
      </c>
      <c r="AO46" s="9">
        <v>364304.05</v>
      </c>
      <c r="AQ46" s="14"/>
      <c r="AR46" s="14"/>
    </row>
    <row r="47" spans="1:44" x14ac:dyDescent="0.25">
      <c r="A47" s="11" t="s">
        <v>59</v>
      </c>
      <c r="B47" s="11" t="s">
        <v>60</v>
      </c>
      <c r="C47" s="9">
        <f t="shared" ref="C47:C49" si="44">SUM(D47+Y47+AE47+AJ47)</f>
        <v>80837986.800000012</v>
      </c>
      <c r="D47" s="9">
        <f t="shared" ref="D47:D49" si="45">SUM(E47:X47)</f>
        <v>33315984.220000006</v>
      </c>
      <c r="E47" s="9">
        <v>0</v>
      </c>
      <c r="F47" s="9">
        <v>3371939.01</v>
      </c>
      <c r="G47" s="9">
        <v>3116674.7</v>
      </c>
      <c r="H47" s="9">
        <v>1547317.61</v>
      </c>
      <c r="I47" s="9">
        <v>3222158.56</v>
      </c>
      <c r="J47" s="9">
        <v>382350.52</v>
      </c>
      <c r="K47" s="9">
        <v>700688.81</v>
      </c>
      <c r="L47" s="9">
        <v>2537390.14</v>
      </c>
      <c r="M47" s="9">
        <v>4752819.05</v>
      </c>
      <c r="N47" s="9">
        <v>732950.78</v>
      </c>
      <c r="O47" s="9">
        <v>2790677.77</v>
      </c>
      <c r="P47" s="9">
        <v>1472600.93</v>
      </c>
      <c r="Q47" s="9">
        <v>456782.61</v>
      </c>
      <c r="R47" s="9">
        <v>2258827.19</v>
      </c>
      <c r="S47" s="9">
        <v>320705.34999999998</v>
      </c>
      <c r="T47" s="9">
        <v>889345.06</v>
      </c>
      <c r="U47" s="9">
        <v>578091.5</v>
      </c>
      <c r="V47" s="9">
        <v>1537115.96</v>
      </c>
      <c r="W47" s="9">
        <v>458077.26</v>
      </c>
      <c r="X47" s="9">
        <v>2189471.41</v>
      </c>
      <c r="Y47" s="9">
        <f t="shared" si="40"/>
        <v>15288267.399999999</v>
      </c>
      <c r="Z47" s="9">
        <v>1768246.93</v>
      </c>
      <c r="AA47" s="9">
        <v>2929765.4</v>
      </c>
      <c r="AB47" s="9">
        <v>4493046.09</v>
      </c>
      <c r="AC47" s="9">
        <v>4261506.12</v>
      </c>
      <c r="AD47" s="9">
        <v>1835702.86</v>
      </c>
      <c r="AE47" s="9">
        <f t="shared" si="41"/>
        <v>13330315.26</v>
      </c>
      <c r="AF47" s="9">
        <v>1067517.47</v>
      </c>
      <c r="AG47" s="9">
        <v>6792200.5599999996</v>
      </c>
      <c r="AH47" s="9">
        <v>2355881.2400000002</v>
      </c>
      <c r="AI47" s="9">
        <v>3114715.99</v>
      </c>
      <c r="AJ47" s="9">
        <f t="shared" si="42"/>
        <v>18903419.920000002</v>
      </c>
      <c r="AK47" s="9">
        <v>18450613.23</v>
      </c>
      <c r="AL47" s="9">
        <f t="shared" si="43"/>
        <v>452806.68999999994</v>
      </c>
      <c r="AM47" s="9">
        <v>102336.37</v>
      </c>
      <c r="AN47" s="9">
        <v>142296.57999999999</v>
      </c>
      <c r="AO47" s="9">
        <v>208173.74</v>
      </c>
      <c r="AQ47" s="14"/>
      <c r="AR47" s="14"/>
    </row>
    <row r="48" spans="1:44" x14ac:dyDescent="0.25">
      <c r="A48" s="11" t="s">
        <v>61</v>
      </c>
      <c r="B48" s="11" t="s">
        <v>62</v>
      </c>
      <c r="C48" s="9">
        <f t="shared" si="44"/>
        <v>40418993.370000005</v>
      </c>
      <c r="D48" s="9">
        <f t="shared" si="45"/>
        <v>16657992.080000004</v>
      </c>
      <c r="E48" s="9">
        <v>0</v>
      </c>
      <c r="F48" s="9">
        <v>1685969.5</v>
      </c>
      <c r="G48" s="9">
        <v>1558337.35</v>
      </c>
      <c r="H48" s="9">
        <v>773658.8</v>
      </c>
      <c r="I48" s="9">
        <v>1611079.28</v>
      </c>
      <c r="J48" s="9">
        <v>191175.26</v>
      </c>
      <c r="K48" s="9">
        <v>350344.4</v>
      </c>
      <c r="L48" s="9">
        <v>1268695.07</v>
      </c>
      <c r="M48" s="9">
        <v>2376409.52</v>
      </c>
      <c r="N48" s="9">
        <v>366475.39</v>
      </c>
      <c r="O48" s="9">
        <v>1395338.88</v>
      </c>
      <c r="P48" s="9">
        <v>736300.46</v>
      </c>
      <c r="Q48" s="9">
        <v>228391.3</v>
      </c>
      <c r="R48" s="9">
        <v>1129413.6000000001</v>
      </c>
      <c r="S48" s="9">
        <v>160352.68</v>
      </c>
      <c r="T48" s="9">
        <v>444672.53</v>
      </c>
      <c r="U48" s="9">
        <v>289045.75</v>
      </c>
      <c r="V48" s="9">
        <v>768557.98</v>
      </c>
      <c r="W48" s="9">
        <v>229038.63</v>
      </c>
      <c r="X48" s="9">
        <v>1094735.7</v>
      </c>
      <c r="Y48" s="9">
        <f t="shared" si="40"/>
        <v>7644133.709999999</v>
      </c>
      <c r="Z48" s="9">
        <v>884123.47</v>
      </c>
      <c r="AA48" s="9">
        <v>1464882.7</v>
      </c>
      <c r="AB48" s="9">
        <v>2246523.0499999998</v>
      </c>
      <c r="AC48" s="9">
        <v>2130753.06</v>
      </c>
      <c r="AD48" s="9">
        <v>917851.43</v>
      </c>
      <c r="AE48" s="9">
        <f t="shared" si="41"/>
        <v>6665157.6200000001</v>
      </c>
      <c r="AF48" s="9">
        <v>533758.73</v>
      </c>
      <c r="AG48" s="9">
        <v>3396100.28</v>
      </c>
      <c r="AH48" s="9">
        <v>1177940.6200000001</v>
      </c>
      <c r="AI48" s="9">
        <v>1557357.99</v>
      </c>
      <c r="AJ48" s="9">
        <f t="shared" si="42"/>
        <v>9451709.959999999</v>
      </c>
      <c r="AK48" s="9">
        <v>9225306.6199999992</v>
      </c>
      <c r="AL48" s="9">
        <f t="shared" si="43"/>
        <v>226403.34</v>
      </c>
      <c r="AM48" s="9">
        <v>51168.18</v>
      </c>
      <c r="AN48" s="9">
        <v>71148.289999999994</v>
      </c>
      <c r="AO48" s="9">
        <v>104086.87</v>
      </c>
      <c r="AQ48" s="14"/>
      <c r="AR48" s="14"/>
    </row>
    <row r="49" spans="1:44" x14ac:dyDescent="0.25">
      <c r="A49" s="11" t="s">
        <v>63</v>
      </c>
      <c r="B49" s="11" t="s">
        <v>64</v>
      </c>
      <c r="C49" s="9">
        <f t="shared" si="44"/>
        <v>107514766.81999999</v>
      </c>
      <c r="D49" s="9">
        <f t="shared" si="45"/>
        <v>44217760.760000005</v>
      </c>
      <c r="E49" s="9">
        <v>0</v>
      </c>
      <c r="F49" s="9">
        <v>4495918.68</v>
      </c>
      <c r="G49" s="9">
        <v>4155566.27</v>
      </c>
      <c r="H49" s="9">
        <v>2063090.14</v>
      </c>
      <c r="I49" s="9">
        <v>4296211.41</v>
      </c>
      <c r="J49" s="9">
        <v>509800.7</v>
      </c>
      <c r="K49" s="9">
        <v>934251.74</v>
      </c>
      <c r="L49" s="9">
        <v>3383186.85</v>
      </c>
      <c r="M49" s="9">
        <v>6337092.0700000003</v>
      </c>
      <c r="N49" s="9">
        <v>977267.71</v>
      </c>
      <c r="O49" s="9">
        <v>3517352.16</v>
      </c>
      <c r="P49" s="9">
        <v>1963467.9</v>
      </c>
      <c r="Q49" s="9">
        <v>609043.48</v>
      </c>
      <c r="R49" s="9">
        <v>3011769.59</v>
      </c>
      <c r="S49" s="9">
        <v>427607.14</v>
      </c>
      <c r="T49" s="9">
        <v>1185793.42</v>
      </c>
      <c r="U49" s="9">
        <v>770788.66</v>
      </c>
      <c r="V49" s="9">
        <v>2049487.95</v>
      </c>
      <c r="W49" s="9">
        <v>610769.68000000005</v>
      </c>
      <c r="X49" s="9">
        <v>2919295.21</v>
      </c>
      <c r="Y49" s="9">
        <f t="shared" si="40"/>
        <v>20384356.539999999</v>
      </c>
      <c r="Z49" s="9">
        <v>2357662.5699999998</v>
      </c>
      <c r="AA49" s="9">
        <v>3906353.87</v>
      </c>
      <c r="AB49" s="9">
        <v>5990728.1200000001</v>
      </c>
      <c r="AC49" s="9">
        <v>5682008.1600000001</v>
      </c>
      <c r="AD49" s="9">
        <v>2447603.8199999998</v>
      </c>
      <c r="AE49" s="9">
        <f t="shared" si="41"/>
        <v>17773753.670000002</v>
      </c>
      <c r="AF49" s="9">
        <v>1423356.62</v>
      </c>
      <c r="AG49" s="9">
        <v>9056267.4100000001</v>
      </c>
      <c r="AH49" s="9">
        <v>3141174.99</v>
      </c>
      <c r="AI49" s="9">
        <v>4152954.65</v>
      </c>
      <c r="AJ49" s="9">
        <f t="shared" si="42"/>
        <v>25138895.850000001</v>
      </c>
      <c r="AK49" s="9">
        <v>24536415.82</v>
      </c>
      <c r="AL49" s="9">
        <f t="shared" si="43"/>
        <v>602480.03</v>
      </c>
      <c r="AM49" s="9">
        <v>136448.49</v>
      </c>
      <c r="AN49" s="9">
        <v>188858.25</v>
      </c>
      <c r="AO49" s="9">
        <v>277173.28999999998</v>
      </c>
      <c r="AQ49" s="14"/>
      <c r="AR49" s="14"/>
    </row>
    <row r="50" spans="1:44" x14ac:dyDescent="0.25">
      <c r="A50" s="11"/>
      <c r="B50" s="11"/>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Q50" s="14"/>
      <c r="AR50" s="14"/>
    </row>
    <row r="51" spans="1:44" s="15" customFormat="1" x14ac:dyDescent="0.25">
      <c r="A51" s="12" t="s">
        <v>65</v>
      </c>
      <c r="B51" s="12" t="s">
        <v>66</v>
      </c>
      <c r="C51" s="13">
        <f>SUM(C53+C60+C67+C77+C113+C117+C125+C129+C138+C142)</f>
        <v>5103803713.1174622</v>
      </c>
      <c r="D51" s="13">
        <f>SUM(D53+D60+D67+D77+D113+D117+D125+D129+D138+D142)</f>
        <v>889104936.60000002</v>
      </c>
      <c r="E51" s="13">
        <f t="shared" ref="E51:AO51" si="46">SUM(E53+E60+E67+E77+E113+E117+E125+E129+E138+E142)</f>
        <v>0</v>
      </c>
      <c r="F51" s="13">
        <f t="shared" si="46"/>
        <v>3806676.6</v>
      </c>
      <c r="G51" s="13">
        <f t="shared" si="46"/>
        <v>6000000</v>
      </c>
      <c r="H51" s="13">
        <f t="shared" si="46"/>
        <v>2650000</v>
      </c>
      <c r="I51" s="13">
        <f t="shared" si="46"/>
        <v>43349392</v>
      </c>
      <c r="J51" s="13">
        <f t="shared" si="46"/>
        <v>0</v>
      </c>
      <c r="K51" s="13">
        <f t="shared" si="46"/>
        <v>4050000</v>
      </c>
      <c r="L51" s="13">
        <f t="shared" si="46"/>
        <v>17055000</v>
      </c>
      <c r="M51" s="13">
        <f t="shared" si="46"/>
        <v>160000</v>
      </c>
      <c r="N51" s="13">
        <f t="shared" si="46"/>
        <v>22670000</v>
      </c>
      <c r="O51" s="13">
        <f t="shared" si="46"/>
        <v>400971532</v>
      </c>
      <c r="P51" s="13">
        <f t="shared" si="46"/>
        <v>23625000</v>
      </c>
      <c r="Q51" s="13">
        <f t="shared" si="46"/>
        <v>0</v>
      </c>
      <c r="R51" s="13">
        <f t="shared" si="46"/>
        <v>2700000</v>
      </c>
      <c r="S51" s="13">
        <f t="shared" si="46"/>
        <v>276192870</v>
      </c>
      <c r="T51" s="13">
        <f t="shared" si="46"/>
        <v>10500000</v>
      </c>
      <c r="U51" s="13">
        <f t="shared" si="46"/>
        <v>3975000</v>
      </c>
      <c r="V51" s="13">
        <f t="shared" si="46"/>
        <v>9879466</v>
      </c>
      <c r="W51" s="13">
        <f t="shared" si="46"/>
        <v>4920000</v>
      </c>
      <c r="X51" s="13">
        <f t="shared" si="46"/>
        <v>56600000</v>
      </c>
      <c r="Y51" s="13">
        <f t="shared" si="46"/>
        <v>213256594.50999999</v>
      </c>
      <c r="Z51" s="13">
        <f t="shared" si="46"/>
        <v>84877915.760000005</v>
      </c>
      <c r="AA51" s="13">
        <f t="shared" si="46"/>
        <v>6059600</v>
      </c>
      <c r="AB51" s="13">
        <f t="shared" si="46"/>
        <v>120269078.75</v>
      </c>
      <c r="AC51" s="13">
        <f t="shared" si="46"/>
        <v>1100000</v>
      </c>
      <c r="AD51" s="13">
        <f t="shared" si="46"/>
        <v>950000</v>
      </c>
      <c r="AE51" s="13">
        <f t="shared" si="46"/>
        <v>297956159.81</v>
      </c>
      <c r="AF51" s="13">
        <f t="shared" si="46"/>
        <v>600000</v>
      </c>
      <c r="AG51" s="13">
        <f t="shared" si="46"/>
        <v>70599250.75</v>
      </c>
      <c r="AH51" s="13">
        <f t="shared" si="46"/>
        <v>26175000</v>
      </c>
      <c r="AI51" s="13">
        <f t="shared" si="46"/>
        <v>200581909.06</v>
      </c>
      <c r="AJ51" s="13">
        <f t="shared" si="46"/>
        <v>3703486022.1974616</v>
      </c>
      <c r="AK51" s="13">
        <f t="shared" si="46"/>
        <v>3703211022.1974616</v>
      </c>
      <c r="AL51" s="13">
        <f t="shared" si="46"/>
        <v>275000</v>
      </c>
      <c r="AM51" s="13">
        <f t="shared" si="46"/>
        <v>75000</v>
      </c>
      <c r="AN51" s="13">
        <f t="shared" si="46"/>
        <v>200000</v>
      </c>
      <c r="AO51" s="13">
        <f t="shared" si="46"/>
        <v>0</v>
      </c>
      <c r="AQ51" s="14"/>
      <c r="AR51" s="14"/>
    </row>
    <row r="52" spans="1:44" s="15" customFormat="1" x14ac:dyDescent="0.25">
      <c r="A52" s="12"/>
      <c r="B52" s="12"/>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Q52" s="14"/>
      <c r="AR52" s="14"/>
    </row>
    <row r="53" spans="1:44" s="15" customFormat="1" x14ac:dyDescent="0.25">
      <c r="A53" s="12" t="s">
        <v>67</v>
      </c>
      <c r="B53" s="12" t="s">
        <v>68</v>
      </c>
      <c r="C53" s="13">
        <f>SUM(C54:C58)</f>
        <v>13462321</v>
      </c>
      <c r="D53" s="13">
        <f>SUM(D54:D58)</f>
        <v>7397200</v>
      </c>
      <c r="E53" s="13">
        <f t="shared" ref="E53:AO53" si="47">SUM(E54:E58)</f>
        <v>0</v>
      </c>
      <c r="F53" s="13">
        <f t="shared" si="47"/>
        <v>0</v>
      </c>
      <c r="G53" s="13">
        <f t="shared" si="47"/>
        <v>0</v>
      </c>
      <c r="H53" s="13">
        <f t="shared" si="47"/>
        <v>0</v>
      </c>
      <c r="I53" s="13">
        <f t="shared" si="47"/>
        <v>0</v>
      </c>
      <c r="J53" s="13">
        <f t="shared" si="47"/>
        <v>0</v>
      </c>
      <c r="K53" s="13">
        <f t="shared" si="47"/>
        <v>0</v>
      </c>
      <c r="L53" s="13">
        <f t="shared" si="47"/>
        <v>0</v>
      </c>
      <c r="M53" s="13">
        <f t="shared" si="47"/>
        <v>0</v>
      </c>
      <c r="N53" s="13">
        <f t="shared" si="47"/>
        <v>0</v>
      </c>
      <c r="O53" s="13">
        <f t="shared" si="47"/>
        <v>4897200</v>
      </c>
      <c r="P53" s="13">
        <f t="shared" si="47"/>
        <v>0</v>
      </c>
      <c r="Q53" s="13">
        <f t="shared" si="47"/>
        <v>0</v>
      </c>
      <c r="R53" s="13">
        <f t="shared" si="47"/>
        <v>0</v>
      </c>
      <c r="S53" s="13">
        <f t="shared" si="47"/>
        <v>0</v>
      </c>
      <c r="T53" s="13">
        <f t="shared" si="47"/>
        <v>0</v>
      </c>
      <c r="U53" s="13">
        <f t="shared" si="47"/>
        <v>0</v>
      </c>
      <c r="V53" s="13">
        <f t="shared" si="47"/>
        <v>2500000</v>
      </c>
      <c r="W53" s="13">
        <f t="shared" si="47"/>
        <v>0</v>
      </c>
      <c r="X53" s="13">
        <f t="shared" si="47"/>
        <v>0</v>
      </c>
      <c r="Y53" s="13">
        <f t="shared" si="47"/>
        <v>660000</v>
      </c>
      <c r="Z53" s="13">
        <f t="shared" si="47"/>
        <v>360000</v>
      </c>
      <c r="AA53" s="13">
        <f t="shared" si="47"/>
        <v>300000</v>
      </c>
      <c r="AB53" s="13">
        <f t="shared" si="47"/>
        <v>0</v>
      </c>
      <c r="AC53" s="13">
        <f t="shared" si="47"/>
        <v>0</v>
      </c>
      <c r="AD53" s="13">
        <f t="shared" si="47"/>
        <v>0</v>
      </c>
      <c r="AE53" s="13">
        <f t="shared" si="47"/>
        <v>0</v>
      </c>
      <c r="AF53" s="13">
        <f t="shared" si="47"/>
        <v>0</v>
      </c>
      <c r="AG53" s="13">
        <f t="shared" si="47"/>
        <v>0</v>
      </c>
      <c r="AH53" s="13">
        <f t="shared" si="47"/>
        <v>0</v>
      </c>
      <c r="AI53" s="13">
        <f t="shared" si="47"/>
        <v>0</v>
      </c>
      <c r="AJ53" s="13">
        <f t="shared" si="47"/>
        <v>5405121</v>
      </c>
      <c r="AK53" s="13">
        <f t="shared" si="47"/>
        <v>5405121</v>
      </c>
      <c r="AL53" s="13">
        <f t="shared" si="47"/>
        <v>0</v>
      </c>
      <c r="AM53" s="13">
        <f t="shared" si="47"/>
        <v>0</v>
      </c>
      <c r="AN53" s="13">
        <f t="shared" si="47"/>
        <v>0</v>
      </c>
      <c r="AO53" s="13">
        <f t="shared" si="47"/>
        <v>0</v>
      </c>
      <c r="AQ53" s="14"/>
      <c r="AR53" s="14"/>
    </row>
    <row r="54" spans="1:44" x14ac:dyDescent="0.25">
      <c r="A54" s="11" t="s">
        <v>69</v>
      </c>
      <c r="B54" s="11" t="s">
        <v>70</v>
      </c>
      <c r="C54" s="9">
        <f t="shared" ref="C54:C58" si="48">SUM(D54+Y54+AE54+AJ54)</f>
        <v>4079600</v>
      </c>
      <c r="D54" s="9">
        <f t="shared" ref="D54:D58" si="49">SUM(E54:X54)</f>
        <v>3059700</v>
      </c>
      <c r="E54" s="9">
        <v>0</v>
      </c>
      <c r="F54" s="9">
        <v>0</v>
      </c>
      <c r="G54" s="9">
        <v>0</v>
      </c>
      <c r="H54" s="9">
        <v>0</v>
      </c>
      <c r="I54" s="9">
        <v>0</v>
      </c>
      <c r="J54" s="9">
        <v>0</v>
      </c>
      <c r="K54" s="9">
        <v>0</v>
      </c>
      <c r="L54" s="9">
        <v>0</v>
      </c>
      <c r="M54" s="9">
        <v>0</v>
      </c>
      <c r="N54" s="9">
        <v>0</v>
      </c>
      <c r="O54" s="9">
        <v>3059700</v>
      </c>
      <c r="P54" s="9">
        <v>0</v>
      </c>
      <c r="Q54" s="9">
        <v>0</v>
      </c>
      <c r="R54" s="9">
        <v>0</v>
      </c>
      <c r="S54" s="9">
        <v>0</v>
      </c>
      <c r="T54" s="9">
        <v>0</v>
      </c>
      <c r="U54" s="9">
        <v>0</v>
      </c>
      <c r="V54" s="9">
        <v>0</v>
      </c>
      <c r="W54" s="9">
        <v>0</v>
      </c>
      <c r="X54" s="9">
        <v>0</v>
      </c>
      <c r="Y54" s="9">
        <f t="shared" ref="Y54:Y58" si="50">SUM(Z54:AD54)</f>
        <v>0</v>
      </c>
      <c r="Z54" s="9">
        <v>0</v>
      </c>
      <c r="AA54" s="9">
        <v>0</v>
      </c>
      <c r="AB54" s="9">
        <v>0</v>
      </c>
      <c r="AC54" s="9">
        <v>0</v>
      </c>
      <c r="AD54" s="9">
        <v>0</v>
      </c>
      <c r="AE54" s="9">
        <f t="shared" ref="AE54:AE58" si="51">SUM(AF54:AI54)</f>
        <v>0</v>
      </c>
      <c r="AF54" s="9">
        <v>0</v>
      </c>
      <c r="AG54" s="9">
        <v>0</v>
      </c>
      <c r="AH54" s="9">
        <v>0</v>
      </c>
      <c r="AI54" s="9">
        <v>0</v>
      </c>
      <c r="AJ54" s="9">
        <f t="shared" ref="AJ54:AJ58" si="52">SUM(AK54:AL54)</f>
        <v>1019900</v>
      </c>
      <c r="AK54" s="9">
        <v>1019900</v>
      </c>
      <c r="AL54" s="9">
        <f t="shared" ref="AL54:AL58" si="53">SUM(AM54:AO54)</f>
        <v>0</v>
      </c>
      <c r="AM54" s="9">
        <v>0</v>
      </c>
      <c r="AN54" s="9">
        <v>0</v>
      </c>
      <c r="AO54" s="9">
        <v>0</v>
      </c>
      <c r="AQ54" s="14"/>
      <c r="AR54" s="14"/>
    </row>
    <row r="55" spans="1:44" x14ac:dyDescent="0.25">
      <c r="A55" s="11" t="s">
        <v>71</v>
      </c>
      <c r="B55" s="11" t="s">
        <v>72</v>
      </c>
      <c r="C55" s="9">
        <f t="shared" si="48"/>
        <v>6841997</v>
      </c>
      <c r="D55" s="9">
        <f t="shared" si="49"/>
        <v>3250000</v>
      </c>
      <c r="E55" s="9">
        <v>0</v>
      </c>
      <c r="F55" s="9">
        <v>0</v>
      </c>
      <c r="G55" s="9">
        <v>0</v>
      </c>
      <c r="H55" s="9">
        <v>0</v>
      </c>
      <c r="I55" s="9">
        <v>0</v>
      </c>
      <c r="J55" s="9">
        <v>0</v>
      </c>
      <c r="K55" s="9">
        <v>0</v>
      </c>
      <c r="L55" s="9">
        <v>0</v>
      </c>
      <c r="M55" s="9">
        <v>0</v>
      </c>
      <c r="N55" s="9">
        <v>0</v>
      </c>
      <c r="O55" s="9">
        <v>750000</v>
      </c>
      <c r="P55" s="9">
        <v>0</v>
      </c>
      <c r="Q55" s="9">
        <v>0</v>
      </c>
      <c r="R55" s="9">
        <v>0</v>
      </c>
      <c r="S55" s="9">
        <v>0</v>
      </c>
      <c r="T55" s="9">
        <v>0</v>
      </c>
      <c r="U55" s="9">
        <v>0</v>
      </c>
      <c r="V55" s="9">
        <v>2500000</v>
      </c>
      <c r="W55" s="9">
        <v>0</v>
      </c>
      <c r="X55" s="9">
        <v>0</v>
      </c>
      <c r="Y55" s="9">
        <f t="shared" si="50"/>
        <v>660000</v>
      </c>
      <c r="Z55" s="9">
        <v>360000</v>
      </c>
      <c r="AA55" s="9">
        <v>300000</v>
      </c>
      <c r="AB55" s="9">
        <v>0</v>
      </c>
      <c r="AC55" s="9">
        <v>0</v>
      </c>
      <c r="AD55" s="9">
        <v>0</v>
      </c>
      <c r="AE55" s="9">
        <f t="shared" si="51"/>
        <v>0</v>
      </c>
      <c r="AF55" s="9">
        <v>0</v>
      </c>
      <c r="AG55" s="9">
        <v>0</v>
      </c>
      <c r="AH55" s="9">
        <v>0</v>
      </c>
      <c r="AI55" s="9">
        <v>0</v>
      </c>
      <c r="AJ55" s="9">
        <f t="shared" si="52"/>
        <v>2931997</v>
      </c>
      <c r="AK55" s="9">
        <v>2931997</v>
      </c>
      <c r="AL55" s="9">
        <f t="shared" si="53"/>
        <v>0</v>
      </c>
      <c r="AM55" s="9">
        <v>0</v>
      </c>
      <c r="AN55" s="9">
        <v>0</v>
      </c>
      <c r="AO55" s="9">
        <v>0</v>
      </c>
      <c r="AQ55" s="14"/>
      <c r="AR55" s="14"/>
    </row>
    <row r="56" spans="1:44" x14ac:dyDescent="0.25">
      <c r="A56" s="11" t="s">
        <v>73</v>
      </c>
      <c r="B56" s="11" t="s">
        <v>74</v>
      </c>
      <c r="C56" s="9">
        <f t="shared" si="48"/>
        <v>766849</v>
      </c>
      <c r="D56" s="9">
        <f t="shared" si="49"/>
        <v>525000</v>
      </c>
      <c r="E56" s="9">
        <v>0</v>
      </c>
      <c r="F56" s="9">
        <v>0</v>
      </c>
      <c r="G56" s="9">
        <v>0</v>
      </c>
      <c r="H56" s="9">
        <v>0</v>
      </c>
      <c r="I56" s="9">
        <v>0</v>
      </c>
      <c r="J56" s="9">
        <v>0</v>
      </c>
      <c r="K56" s="9">
        <v>0</v>
      </c>
      <c r="L56" s="9">
        <v>0</v>
      </c>
      <c r="M56" s="9">
        <v>0</v>
      </c>
      <c r="N56" s="9">
        <v>0</v>
      </c>
      <c r="O56" s="9">
        <v>525000</v>
      </c>
      <c r="P56" s="9">
        <v>0</v>
      </c>
      <c r="Q56" s="9">
        <v>0</v>
      </c>
      <c r="R56" s="9">
        <v>0</v>
      </c>
      <c r="S56" s="9">
        <v>0</v>
      </c>
      <c r="T56" s="9">
        <v>0</v>
      </c>
      <c r="U56" s="9">
        <v>0</v>
      </c>
      <c r="V56" s="9">
        <v>0</v>
      </c>
      <c r="W56" s="9">
        <v>0</v>
      </c>
      <c r="X56" s="9">
        <v>0</v>
      </c>
      <c r="Y56" s="9">
        <f t="shared" si="50"/>
        <v>0</v>
      </c>
      <c r="Z56" s="9">
        <v>0</v>
      </c>
      <c r="AA56" s="9">
        <v>0</v>
      </c>
      <c r="AB56" s="9">
        <v>0</v>
      </c>
      <c r="AC56" s="9">
        <v>0</v>
      </c>
      <c r="AD56" s="9">
        <v>0</v>
      </c>
      <c r="AE56" s="9">
        <f t="shared" si="51"/>
        <v>0</v>
      </c>
      <c r="AF56" s="9">
        <v>0</v>
      </c>
      <c r="AG56" s="9">
        <v>0</v>
      </c>
      <c r="AH56" s="9">
        <v>0</v>
      </c>
      <c r="AI56" s="9">
        <v>0</v>
      </c>
      <c r="AJ56" s="9">
        <f t="shared" si="52"/>
        <v>241849</v>
      </c>
      <c r="AK56" s="9">
        <v>241849</v>
      </c>
      <c r="AL56" s="9">
        <f t="shared" si="53"/>
        <v>0</v>
      </c>
      <c r="AM56" s="9">
        <v>0</v>
      </c>
      <c r="AN56" s="9">
        <v>0</v>
      </c>
      <c r="AO56" s="9">
        <v>0</v>
      </c>
      <c r="AQ56" s="14"/>
      <c r="AR56" s="14"/>
    </row>
    <row r="57" spans="1:44" x14ac:dyDescent="0.25">
      <c r="A57" s="11" t="s">
        <v>75</v>
      </c>
      <c r="B57" s="11" t="s">
        <v>76</v>
      </c>
      <c r="C57" s="9">
        <f t="shared" si="48"/>
        <v>500000</v>
      </c>
      <c r="D57" s="9">
        <f t="shared" si="49"/>
        <v>375000</v>
      </c>
      <c r="E57" s="9">
        <v>0</v>
      </c>
      <c r="F57" s="9">
        <v>0</v>
      </c>
      <c r="G57" s="9">
        <v>0</v>
      </c>
      <c r="H57" s="9">
        <v>0</v>
      </c>
      <c r="I57" s="9">
        <v>0</v>
      </c>
      <c r="J57" s="9">
        <v>0</v>
      </c>
      <c r="K57" s="9">
        <v>0</v>
      </c>
      <c r="L57" s="9">
        <v>0</v>
      </c>
      <c r="M57" s="9">
        <v>0</v>
      </c>
      <c r="N57" s="9">
        <v>0</v>
      </c>
      <c r="O57" s="9">
        <v>375000</v>
      </c>
      <c r="P57" s="9">
        <v>0</v>
      </c>
      <c r="Q57" s="9">
        <v>0</v>
      </c>
      <c r="R57" s="9">
        <v>0</v>
      </c>
      <c r="S57" s="9">
        <v>0</v>
      </c>
      <c r="T57" s="9">
        <v>0</v>
      </c>
      <c r="U57" s="9">
        <v>0</v>
      </c>
      <c r="V57" s="9">
        <v>0</v>
      </c>
      <c r="W57" s="9">
        <v>0</v>
      </c>
      <c r="X57" s="9">
        <v>0</v>
      </c>
      <c r="Y57" s="9">
        <f t="shared" si="50"/>
        <v>0</v>
      </c>
      <c r="Z57" s="9">
        <v>0</v>
      </c>
      <c r="AA57" s="9">
        <v>0</v>
      </c>
      <c r="AB57" s="9">
        <v>0</v>
      </c>
      <c r="AC57" s="9">
        <v>0</v>
      </c>
      <c r="AD57" s="9">
        <v>0</v>
      </c>
      <c r="AE57" s="9">
        <f t="shared" si="51"/>
        <v>0</v>
      </c>
      <c r="AF57" s="9">
        <v>0</v>
      </c>
      <c r="AG57" s="9">
        <v>0</v>
      </c>
      <c r="AH57" s="9">
        <v>0</v>
      </c>
      <c r="AI57" s="9">
        <v>0</v>
      </c>
      <c r="AJ57" s="9">
        <f t="shared" si="52"/>
        <v>125000</v>
      </c>
      <c r="AK57" s="9">
        <v>125000</v>
      </c>
      <c r="AL57" s="9">
        <f t="shared" si="53"/>
        <v>0</v>
      </c>
      <c r="AM57" s="9">
        <v>0</v>
      </c>
      <c r="AN57" s="9">
        <v>0</v>
      </c>
      <c r="AO57" s="9">
        <v>0</v>
      </c>
      <c r="AQ57" s="14"/>
      <c r="AR57" s="14"/>
    </row>
    <row r="58" spans="1:44" x14ac:dyDescent="0.25">
      <c r="A58" s="11" t="s">
        <v>77</v>
      </c>
      <c r="B58" s="11" t="s">
        <v>78</v>
      </c>
      <c r="C58" s="9">
        <f t="shared" si="48"/>
        <v>1273875</v>
      </c>
      <c r="D58" s="9">
        <f t="shared" si="49"/>
        <v>187500</v>
      </c>
      <c r="E58" s="9">
        <v>0</v>
      </c>
      <c r="F58" s="9">
        <v>0</v>
      </c>
      <c r="G58" s="9">
        <v>0</v>
      </c>
      <c r="H58" s="9">
        <v>0</v>
      </c>
      <c r="I58" s="9">
        <v>0</v>
      </c>
      <c r="J58" s="9">
        <v>0</v>
      </c>
      <c r="K58" s="9">
        <v>0</v>
      </c>
      <c r="L58" s="9">
        <v>0</v>
      </c>
      <c r="M58" s="9">
        <v>0</v>
      </c>
      <c r="N58" s="9">
        <v>0</v>
      </c>
      <c r="O58" s="9">
        <v>187500</v>
      </c>
      <c r="P58" s="9">
        <v>0</v>
      </c>
      <c r="Q58" s="9">
        <v>0</v>
      </c>
      <c r="R58" s="9">
        <v>0</v>
      </c>
      <c r="S58" s="9">
        <v>0</v>
      </c>
      <c r="T58" s="9">
        <v>0</v>
      </c>
      <c r="U58" s="9">
        <v>0</v>
      </c>
      <c r="V58" s="9">
        <v>0</v>
      </c>
      <c r="W58" s="9">
        <v>0</v>
      </c>
      <c r="X58" s="9">
        <v>0</v>
      </c>
      <c r="Y58" s="9">
        <f t="shared" si="50"/>
        <v>0</v>
      </c>
      <c r="Z58" s="9">
        <v>0</v>
      </c>
      <c r="AA58" s="9">
        <v>0</v>
      </c>
      <c r="AB58" s="9">
        <v>0</v>
      </c>
      <c r="AC58" s="9">
        <v>0</v>
      </c>
      <c r="AD58" s="9">
        <v>0</v>
      </c>
      <c r="AE58" s="9">
        <f t="shared" si="51"/>
        <v>0</v>
      </c>
      <c r="AF58" s="9">
        <v>0</v>
      </c>
      <c r="AG58" s="9">
        <v>0</v>
      </c>
      <c r="AH58" s="9">
        <v>0</v>
      </c>
      <c r="AI58" s="9">
        <v>0</v>
      </c>
      <c r="AJ58" s="9">
        <f t="shared" si="52"/>
        <v>1086375</v>
      </c>
      <c r="AK58" s="9">
        <v>1086375</v>
      </c>
      <c r="AL58" s="9">
        <f t="shared" si="53"/>
        <v>0</v>
      </c>
      <c r="AM58" s="9">
        <v>0</v>
      </c>
      <c r="AN58" s="9">
        <v>0</v>
      </c>
      <c r="AO58" s="9">
        <v>0</v>
      </c>
      <c r="AQ58" s="14"/>
      <c r="AR58" s="14"/>
    </row>
    <row r="59" spans="1:44" x14ac:dyDescent="0.25">
      <c r="A59" s="11"/>
      <c r="B59" s="11"/>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Q59" s="14"/>
      <c r="AR59" s="14"/>
    </row>
    <row r="60" spans="1:44" s="15" customFormat="1" x14ac:dyDescent="0.25">
      <c r="A60" s="12" t="s">
        <v>79</v>
      </c>
      <c r="B60" s="12" t="s">
        <v>80</v>
      </c>
      <c r="C60" s="13">
        <f>SUM(C61:C65)</f>
        <v>142116100</v>
      </c>
      <c r="D60" s="13">
        <f>SUM(D61:D65)</f>
        <v>98835675</v>
      </c>
      <c r="E60" s="13">
        <f t="shared" ref="E60:AO60" si="54">SUM(E61:E65)</f>
        <v>0</v>
      </c>
      <c r="F60" s="13">
        <f t="shared" si="54"/>
        <v>0</v>
      </c>
      <c r="G60" s="13">
        <f t="shared" si="54"/>
        <v>0</v>
      </c>
      <c r="H60" s="13">
        <f t="shared" si="54"/>
        <v>0</v>
      </c>
      <c r="I60" s="13">
        <f t="shared" si="54"/>
        <v>0</v>
      </c>
      <c r="J60" s="13">
        <f t="shared" si="54"/>
        <v>0</v>
      </c>
      <c r="K60" s="13">
        <f t="shared" si="54"/>
        <v>0</v>
      </c>
      <c r="L60" s="13">
        <f t="shared" si="54"/>
        <v>0</v>
      </c>
      <c r="M60" s="13">
        <f t="shared" si="54"/>
        <v>0</v>
      </c>
      <c r="N60" s="13">
        <f t="shared" si="54"/>
        <v>0</v>
      </c>
      <c r="O60" s="13">
        <f t="shared" si="54"/>
        <v>98835675</v>
      </c>
      <c r="P60" s="13">
        <f t="shared" si="54"/>
        <v>0</v>
      </c>
      <c r="Q60" s="13">
        <f t="shared" si="54"/>
        <v>0</v>
      </c>
      <c r="R60" s="13">
        <f t="shared" si="54"/>
        <v>0</v>
      </c>
      <c r="S60" s="13">
        <f t="shared" si="54"/>
        <v>0</v>
      </c>
      <c r="T60" s="13">
        <f t="shared" si="54"/>
        <v>0</v>
      </c>
      <c r="U60" s="13">
        <f t="shared" si="54"/>
        <v>0</v>
      </c>
      <c r="V60" s="13">
        <f t="shared" si="54"/>
        <v>0</v>
      </c>
      <c r="W60" s="13">
        <f t="shared" si="54"/>
        <v>0</v>
      </c>
      <c r="X60" s="13">
        <f t="shared" si="54"/>
        <v>0</v>
      </c>
      <c r="Y60" s="13">
        <f t="shared" si="54"/>
        <v>0</v>
      </c>
      <c r="Z60" s="13">
        <f t="shared" si="54"/>
        <v>0</v>
      </c>
      <c r="AA60" s="13">
        <f t="shared" si="54"/>
        <v>0</v>
      </c>
      <c r="AB60" s="13">
        <f t="shared" si="54"/>
        <v>0</v>
      </c>
      <c r="AC60" s="13">
        <f t="shared" si="54"/>
        <v>0</v>
      </c>
      <c r="AD60" s="13">
        <f t="shared" si="54"/>
        <v>0</v>
      </c>
      <c r="AE60" s="13">
        <f t="shared" si="54"/>
        <v>0</v>
      </c>
      <c r="AF60" s="13">
        <f t="shared" si="54"/>
        <v>0</v>
      </c>
      <c r="AG60" s="13">
        <f t="shared" si="54"/>
        <v>0</v>
      </c>
      <c r="AH60" s="13">
        <f t="shared" si="54"/>
        <v>0</v>
      </c>
      <c r="AI60" s="13">
        <f t="shared" si="54"/>
        <v>0</v>
      </c>
      <c r="AJ60" s="13">
        <f t="shared" si="54"/>
        <v>43280425</v>
      </c>
      <c r="AK60" s="13">
        <f t="shared" si="54"/>
        <v>43280425</v>
      </c>
      <c r="AL60" s="13">
        <f t="shared" si="54"/>
        <v>0</v>
      </c>
      <c r="AM60" s="13">
        <f t="shared" si="54"/>
        <v>0</v>
      </c>
      <c r="AN60" s="13">
        <f t="shared" si="54"/>
        <v>0</v>
      </c>
      <c r="AO60" s="13">
        <f t="shared" si="54"/>
        <v>0</v>
      </c>
      <c r="AQ60" s="14"/>
      <c r="AR60" s="14"/>
    </row>
    <row r="61" spans="1:44" x14ac:dyDescent="0.25">
      <c r="A61" s="11" t="s">
        <v>81</v>
      </c>
      <c r="B61" s="11" t="s">
        <v>82</v>
      </c>
      <c r="C61" s="9">
        <f t="shared" ref="C61:C65" si="55">SUM(D61+Y61+AE61+AJ61)</f>
        <v>11800000</v>
      </c>
      <c r="D61" s="9">
        <f t="shared" ref="D61:D65" si="56">SUM(E61:X61)</f>
        <v>8850000</v>
      </c>
      <c r="E61" s="9">
        <v>0</v>
      </c>
      <c r="F61" s="9">
        <v>0</v>
      </c>
      <c r="G61" s="9">
        <v>0</v>
      </c>
      <c r="H61" s="9">
        <v>0</v>
      </c>
      <c r="I61" s="9">
        <v>0</v>
      </c>
      <c r="J61" s="9">
        <v>0</v>
      </c>
      <c r="K61" s="9">
        <v>0</v>
      </c>
      <c r="L61" s="9">
        <v>0</v>
      </c>
      <c r="M61" s="9">
        <v>0</v>
      </c>
      <c r="N61" s="9">
        <v>0</v>
      </c>
      <c r="O61" s="9">
        <v>8850000</v>
      </c>
      <c r="P61" s="9">
        <v>0</v>
      </c>
      <c r="Q61" s="9">
        <v>0</v>
      </c>
      <c r="R61" s="9">
        <v>0</v>
      </c>
      <c r="S61" s="9">
        <v>0</v>
      </c>
      <c r="T61" s="9">
        <v>0</v>
      </c>
      <c r="U61" s="9">
        <v>0</v>
      </c>
      <c r="V61" s="9">
        <v>0</v>
      </c>
      <c r="W61" s="9">
        <v>0</v>
      </c>
      <c r="X61" s="9">
        <v>0</v>
      </c>
      <c r="Y61" s="9">
        <f t="shared" ref="Y61:Y65" si="57">SUM(Z61:AD61)</f>
        <v>0</v>
      </c>
      <c r="Z61" s="9">
        <v>0</v>
      </c>
      <c r="AA61" s="9">
        <v>0</v>
      </c>
      <c r="AB61" s="9">
        <v>0</v>
      </c>
      <c r="AC61" s="9">
        <v>0</v>
      </c>
      <c r="AD61" s="9">
        <v>0</v>
      </c>
      <c r="AE61" s="9">
        <f t="shared" ref="AE61:AE65" si="58">SUM(AF61:AI61)</f>
        <v>0</v>
      </c>
      <c r="AF61" s="9">
        <v>0</v>
      </c>
      <c r="AG61" s="9">
        <v>0</v>
      </c>
      <c r="AH61" s="9">
        <v>0</v>
      </c>
      <c r="AI61" s="9">
        <v>0</v>
      </c>
      <c r="AJ61" s="9">
        <f t="shared" ref="AJ61:AJ65" si="59">SUM(AK61:AL61)</f>
        <v>2950000</v>
      </c>
      <c r="AK61" s="9">
        <v>2950000</v>
      </c>
      <c r="AL61" s="9">
        <f t="shared" ref="AL61:AL65" si="60">SUM(AM61:AO61)</f>
        <v>0</v>
      </c>
      <c r="AM61" s="9">
        <v>0</v>
      </c>
      <c r="AN61" s="9">
        <v>0</v>
      </c>
      <c r="AO61" s="9">
        <v>0</v>
      </c>
      <c r="AQ61" s="14"/>
      <c r="AR61" s="14"/>
    </row>
    <row r="62" spans="1:44" x14ac:dyDescent="0.25">
      <c r="A62" s="11" t="s">
        <v>83</v>
      </c>
      <c r="B62" s="11" t="s">
        <v>84</v>
      </c>
      <c r="C62" s="9">
        <f t="shared" si="55"/>
        <v>43200000</v>
      </c>
      <c r="D62" s="9">
        <f t="shared" si="56"/>
        <v>32400000</v>
      </c>
      <c r="E62" s="9">
        <v>0</v>
      </c>
      <c r="F62" s="9">
        <v>0</v>
      </c>
      <c r="G62" s="9">
        <v>0</v>
      </c>
      <c r="H62" s="9">
        <v>0</v>
      </c>
      <c r="I62" s="9">
        <v>0</v>
      </c>
      <c r="J62" s="9">
        <v>0</v>
      </c>
      <c r="K62" s="9">
        <v>0</v>
      </c>
      <c r="L62" s="9">
        <v>0</v>
      </c>
      <c r="M62" s="9">
        <v>0</v>
      </c>
      <c r="N62" s="9">
        <v>0</v>
      </c>
      <c r="O62" s="9">
        <v>32400000</v>
      </c>
      <c r="P62" s="9">
        <v>0</v>
      </c>
      <c r="Q62" s="9">
        <v>0</v>
      </c>
      <c r="R62" s="9">
        <v>0</v>
      </c>
      <c r="S62" s="9">
        <v>0</v>
      </c>
      <c r="T62" s="9">
        <v>0</v>
      </c>
      <c r="U62" s="9">
        <v>0</v>
      </c>
      <c r="V62" s="9">
        <v>0</v>
      </c>
      <c r="W62" s="9">
        <v>0</v>
      </c>
      <c r="X62" s="9">
        <v>0</v>
      </c>
      <c r="Y62" s="9">
        <f t="shared" si="57"/>
        <v>0</v>
      </c>
      <c r="Z62" s="9">
        <v>0</v>
      </c>
      <c r="AA62" s="9">
        <v>0</v>
      </c>
      <c r="AB62" s="9">
        <v>0</v>
      </c>
      <c r="AC62" s="9">
        <v>0</v>
      </c>
      <c r="AD62" s="9">
        <v>0</v>
      </c>
      <c r="AE62" s="9">
        <f t="shared" si="58"/>
        <v>0</v>
      </c>
      <c r="AF62" s="9">
        <v>0</v>
      </c>
      <c r="AG62" s="9">
        <v>0</v>
      </c>
      <c r="AH62" s="9">
        <v>0</v>
      </c>
      <c r="AI62" s="9">
        <v>0</v>
      </c>
      <c r="AJ62" s="9">
        <f t="shared" si="59"/>
        <v>10800000</v>
      </c>
      <c r="AK62" s="9">
        <v>10800000</v>
      </c>
      <c r="AL62" s="9">
        <f t="shared" si="60"/>
        <v>0</v>
      </c>
      <c r="AM62" s="9">
        <v>0</v>
      </c>
      <c r="AN62" s="9">
        <v>0</v>
      </c>
      <c r="AO62" s="9">
        <v>0</v>
      </c>
      <c r="AQ62" s="14"/>
      <c r="AR62" s="14"/>
    </row>
    <row r="63" spans="1:44" x14ac:dyDescent="0.25">
      <c r="A63" s="11" t="s">
        <v>85</v>
      </c>
      <c r="B63" s="11" t="s">
        <v>86</v>
      </c>
      <c r="C63" s="9">
        <f t="shared" si="55"/>
        <v>280900</v>
      </c>
      <c r="D63" s="9">
        <f t="shared" si="56"/>
        <v>210675</v>
      </c>
      <c r="E63" s="9">
        <v>0</v>
      </c>
      <c r="F63" s="9">
        <v>0</v>
      </c>
      <c r="G63" s="9">
        <v>0</v>
      </c>
      <c r="H63" s="9">
        <v>0</v>
      </c>
      <c r="I63" s="9">
        <v>0</v>
      </c>
      <c r="J63" s="9">
        <v>0</v>
      </c>
      <c r="K63" s="9">
        <v>0</v>
      </c>
      <c r="L63" s="9">
        <v>0</v>
      </c>
      <c r="M63" s="9">
        <v>0</v>
      </c>
      <c r="N63" s="9">
        <v>0</v>
      </c>
      <c r="O63" s="9">
        <v>210675</v>
      </c>
      <c r="P63" s="9">
        <v>0</v>
      </c>
      <c r="Q63" s="9">
        <v>0</v>
      </c>
      <c r="R63" s="9">
        <v>0</v>
      </c>
      <c r="S63" s="9">
        <v>0</v>
      </c>
      <c r="T63" s="9">
        <v>0</v>
      </c>
      <c r="U63" s="9">
        <v>0</v>
      </c>
      <c r="V63" s="9">
        <v>0</v>
      </c>
      <c r="W63" s="9">
        <v>0</v>
      </c>
      <c r="X63" s="9">
        <v>0</v>
      </c>
      <c r="Y63" s="9">
        <f t="shared" si="57"/>
        <v>0</v>
      </c>
      <c r="Z63" s="9">
        <v>0</v>
      </c>
      <c r="AA63" s="9">
        <v>0</v>
      </c>
      <c r="AB63" s="9">
        <v>0</v>
      </c>
      <c r="AC63" s="9">
        <v>0</v>
      </c>
      <c r="AD63" s="9">
        <v>0</v>
      </c>
      <c r="AE63" s="9">
        <f t="shared" si="58"/>
        <v>0</v>
      </c>
      <c r="AF63" s="9">
        <v>0</v>
      </c>
      <c r="AG63" s="9">
        <v>0</v>
      </c>
      <c r="AH63" s="9">
        <v>0</v>
      </c>
      <c r="AI63" s="9">
        <v>0</v>
      </c>
      <c r="AJ63" s="9">
        <f t="shared" si="59"/>
        <v>70225</v>
      </c>
      <c r="AK63" s="9">
        <v>70225</v>
      </c>
      <c r="AL63" s="9">
        <f t="shared" si="60"/>
        <v>0</v>
      </c>
      <c r="AM63" s="9">
        <v>0</v>
      </c>
      <c r="AN63" s="9">
        <v>0</v>
      </c>
      <c r="AO63" s="9">
        <v>0</v>
      </c>
      <c r="AQ63" s="14"/>
      <c r="AR63" s="14"/>
    </row>
    <row r="64" spans="1:44" x14ac:dyDescent="0.25">
      <c r="A64" s="11" t="s">
        <v>87</v>
      </c>
      <c r="B64" s="11" t="s">
        <v>88</v>
      </c>
      <c r="C64" s="9">
        <f t="shared" si="55"/>
        <v>36835200</v>
      </c>
      <c r="D64" s="9">
        <f t="shared" si="56"/>
        <v>19875000</v>
      </c>
      <c r="E64" s="9">
        <v>0</v>
      </c>
      <c r="F64" s="9">
        <v>0</v>
      </c>
      <c r="G64" s="9">
        <v>0</v>
      </c>
      <c r="H64" s="9">
        <v>0</v>
      </c>
      <c r="I64" s="9">
        <v>0</v>
      </c>
      <c r="J64" s="9">
        <v>0</v>
      </c>
      <c r="K64" s="9">
        <v>0</v>
      </c>
      <c r="L64" s="9">
        <v>0</v>
      </c>
      <c r="M64" s="9">
        <v>0</v>
      </c>
      <c r="N64" s="9">
        <v>0</v>
      </c>
      <c r="O64" s="9">
        <v>19875000</v>
      </c>
      <c r="P64" s="9">
        <v>0</v>
      </c>
      <c r="Q64" s="9">
        <v>0</v>
      </c>
      <c r="R64" s="9">
        <v>0</v>
      </c>
      <c r="S64" s="9">
        <v>0</v>
      </c>
      <c r="T64" s="9">
        <v>0</v>
      </c>
      <c r="U64" s="9">
        <v>0</v>
      </c>
      <c r="V64" s="9">
        <v>0</v>
      </c>
      <c r="W64" s="9">
        <v>0</v>
      </c>
      <c r="X64" s="9">
        <v>0</v>
      </c>
      <c r="Y64" s="9">
        <f t="shared" si="57"/>
        <v>0</v>
      </c>
      <c r="Z64" s="9">
        <v>0</v>
      </c>
      <c r="AA64" s="9">
        <v>0</v>
      </c>
      <c r="AB64" s="9">
        <v>0</v>
      </c>
      <c r="AC64" s="9">
        <v>0</v>
      </c>
      <c r="AD64" s="9">
        <v>0</v>
      </c>
      <c r="AE64" s="9">
        <f t="shared" si="58"/>
        <v>0</v>
      </c>
      <c r="AF64" s="9">
        <v>0</v>
      </c>
      <c r="AG64" s="9">
        <v>0</v>
      </c>
      <c r="AH64" s="9">
        <v>0</v>
      </c>
      <c r="AI64" s="9">
        <v>0</v>
      </c>
      <c r="AJ64" s="9">
        <f t="shared" si="59"/>
        <v>16960200</v>
      </c>
      <c r="AK64" s="9">
        <v>16960200</v>
      </c>
      <c r="AL64" s="9">
        <f t="shared" si="60"/>
        <v>0</v>
      </c>
      <c r="AM64" s="9">
        <v>0</v>
      </c>
      <c r="AN64" s="9">
        <v>0</v>
      </c>
      <c r="AO64" s="9">
        <v>0</v>
      </c>
      <c r="AQ64" s="14"/>
      <c r="AR64" s="14"/>
    </row>
    <row r="65" spans="1:44" x14ac:dyDescent="0.25">
      <c r="A65" s="11" t="s">
        <v>89</v>
      </c>
      <c r="B65" s="11" t="s">
        <v>90</v>
      </c>
      <c r="C65" s="9">
        <f t="shared" si="55"/>
        <v>50000000</v>
      </c>
      <c r="D65" s="9">
        <f t="shared" si="56"/>
        <v>37500000</v>
      </c>
      <c r="E65" s="9">
        <v>0</v>
      </c>
      <c r="F65" s="9">
        <v>0</v>
      </c>
      <c r="G65" s="9">
        <v>0</v>
      </c>
      <c r="H65" s="9">
        <v>0</v>
      </c>
      <c r="I65" s="9">
        <v>0</v>
      </c>
      <c r="J65" s="9">
        <v>0</v>
      </c>
      <c r="K65" s="9">
        <v>0</v>
      </c>
      <c r="L65" s="9">
        <v>0</v>
      </c>
      <c r="M65" s="9">
        <v>0</v>
      </c>
      <c r="N65" s="9">
        <v>0</v>
      </c>
      <c r="O65" s="9">
        <v>37500000</v>
      </c>
      <c r="P65" s="9">
        <v>0</v>
      </c>
      <c r="Q65" s="9">
        <v>0</v>
      </c>
      <c r="R65" s="9">
        <v>0</v>
      </c>
      <c r="S65" s="9">
        <v>0</v>
      </c>
      <c r="T65" s="9">
        <v>0</v>
      </c>
      <c r="U65" s="9">
        <v>0</v>
      </c>
      <c r="V65" s="9">
        <v>0</v>
      </c>
      <c r="W65" s="9">
        <v>0</v>
      </c>
      <c r="X65" s="9">
        <v>0</v>
      </c>
      <c r="Y65" s="9">
        <f t="shared" si="57"/>
        <v>0</v>
      </c>
      <c r="Z65" s="9">
        <v>0</v>
      </c>
      <c r="AA65" s="9">
        <v>0</v>
      </c>
      <c r="AB65" s="9">
        <v>0</v>
      </c>
      <c r="AC65" s="9">
        <v>0</v>
      </c>
      <c r="AD65" s="9">
        <v>0</v>
      </c>
      <c r="AE65" s="9">
        <f t="shared" si="58"/>
        <v>0</v>
      </c>
      <c r="AF65" s="9">
        <v>0</v>
      </c>
      <c r="AG65" s="9">
        <v>0</v>
      </c>
      <c r="AH65" s="9">
        <v>0</v>
      </c>
      <c r="AI65" s="9">
        <v>0</v>
      </c>
      <c r="AJ65" s="9">
        <f t="shared" si="59"/>
        <v>12500000</v>
      </c>
      <c r="AK65" s="9">
        <v>12500000</v>
      </c>
      <c r="AL65" s="9">
        <f t="shared" si="60"/>
        <v>0</v>
      </c>
      <c r="AM65" s="9">
        <v>0</v>
      </c>
      <c r="AN65" s="9">
        <v>0</v>
      </c>
      <c r="AO65" s="9">
        <v>0</v>
      </c>
      <c r="AQ65" s="14"/>
      <c r="AR65" s="14"/>
    </row>
    <row r="66" spans="1:44" x14ac:dyDescent="0.25">
      <c r="A66" s="11"/>
      <c r="B66" s="11"/>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Q66" s="14"/>
      <c r="AR66" s="14"/>
    </row>
    <row r="67" spans="1:44" s="15" customFormat="1" x14ac:dyDescent="0.25">
      <c r="A67" s="12" t="s">
        <v>91</v>
      </c>
      <c r="B67" s="12" t="s">
        <v>92</v>
      </c>
      <c r="C67" s="13">
        <f>SUM(C68:C71)+C72+C75</f>
        <v>2509052787.9300003</v>
      </c>
      <c r="D67" s="13">
        <f>SUM(D68+D69+D70+D71+D72+D75)</f>
        <v>46569665</v>
      </c>
      <c r="E67" s="13">
        <f t="shared" ref="E67:AO67" si="61">SUM(E68+E69+E70+E71+E72+E75)</f>
        <v>0</v>
      </c>
      <c r="F67" s="13">
        <f t="shared" si="61"/>
        <v>335000</v>
      </c>
      <c r="G67" s="13">
        <f t="shared" si="61"/>
        <v>0</v>
      </c>
      <c r="H67" s="13">
        <f t="shared" si="61"/>
        <v>50000</v>
      </c>
      <c r="I67" s="13">
        <f t="shared" si="61"/>
        <v>7045199</v>
      </c>
      <c r="J67" s="13">
        <f t="shared" si="61"/>
        <v>0</v>
      </c>
      <c r="K67" s="13">
        <f t="shared" si="61"/>
        <v>50000</v>
      </c>
      <c r="L67" s="13">
        <f t="shared" si="61"/>
        <v>180000</v>
      </c>
      <c r="M67" s="13">
        <f t="shared" si="61"/>
        <v>10000</v>
      </c>
      <c r="N67" s="13">
        <f t="shared" si="61"/>
        <v>70000</v>
      </c>
      <c r="O67" s="13">
        <f t="shared" si="61"/>
        <v>2050000</v>
      </c>
      <c r="P67" s="13">
        <f t="shared" si="61"/>
        <v>0</v>
      </c>
      <c r="Q67" s="13">
        <f t="shared" si="61"/>
        <v>0</v>
      </c>
      <c r="R67" s="13">
        <f t="shared" si="61"/>
        <v>2700000</v>
      </c>
      <c r="S67" s="13">
        <f t="shared" si="61"/>
        <v>400000</v>
      </c>
      <c r="T67" s="13">
        <f t="shared" si="61"/>
        <v>10500000</v>
      </c>
      <c r="U67" s="13">
        <f t="shared" si="61"/>
        <v>0</v>
      </c>
      <c r="V67" s="13">
        <f t="shared" si="61"/>
        <v>7379466</v>
      </c>
      <c r="W67" s="13">
        <f t="shared" si="61"/>
        <v>0</v>
      </c>
      <c r="X67" s="13">
        <f t="shared" si="61"/>
        <v>15800000</v>
      </c>
      <c r="Y67" s="13">
        <f t="shared" si="61"/>
        <v>28350000</v>
      </c>
      <c r="Z67" s="13">
        <f t="shared" si="61"/>
        <v>550000</v>
      </c>
      <c r="AA67" s="13">
        <f t="shared" si="61"/>
        <v>400000</v>
      </c>
      <c r="AB67" s="13">
        <f t="shared" si="61"/>
        <v>27100000</v>
      </c>
      <c r="AC67" s="13">
        <f t="shared" si="61"/>
        <v>300000</v>
      </c>
      <c r="AD67" s="13">
        <f t="shared" si="61"/>
        <v>0</v>
      </c>
      <c r="AE67" s="13">
        <f t="shared" si="61"/>
        <v>805000</v>
      </c>
      <c r="AF67" s="13">
        <f t="shared" si="61"/>
        <v>200000</v>
      </c>
      <c r="AG67" s="13">
        <f t="shared" si="61"/>
        <v>65000</v>
      </c>
      <c r="AH67" s="13">
        <f t="shared" si="61"/>
        <v>100000</v>
      </c>
      <c r="AI67" s="13">
        <f t="shared" si="61"/>
        <v>440000</v>
      </c>
      <c r="AJ67" s="13">
        <f t="shared" si="61"/>
        <v>2433328122.9300003</v>
      </c>
      <c r="AK67" s="13">
        <f t="shared" si="61"/>
        <v>2433078122.9300003</v>
      </c>
      <c r="AL67" s="13">
        <f t="shared" si="61"/>
        <v>250000</v>
      </c>
      <c r="AM67" s="13">
        <f t="shared" si="61"/>
        <v>50000</v>
      </c>
      <c r="AN67" s="13">
        <f t="shared" si="61"/>
        <v>200000</v>
      </c>
      <c r="AO67" s="13">
        <f t="shared" si="61"/>
        <v>0</v>
      </c>
      <c r="AQ67" s="14"/>
      <c r="AR67" s="14"/>
    </row>
    <row r="68" spans="1:44" x14ac:dyDescent="0.25">
      <c r="A68" s="11" t="s">
        <v>93</v>
      </c>
      <c r="B68" s="11" t="s">
        <v>94</v>
      </c>
      <c r="C68" s="9">
        <f t="shared" ref="C68:C75" si="62">SUM(D68+Y68+AE68+AJ68)</f>
        <v>35820000</v>
      </c>
      <c r="D68" s="9">
        <f t="shared" ref="D68:D75" si="63">SUM(E68:X68)</f>
        <v>6350000</v>
      </c>
      <c r="E68" s="9">
        <v>0</v>
      </c>
      <c r="F68" s="9">
        <v>250000</v>
      </c>
      <c r="G68" s="9">
        <v>0</v>
      </c>
      <c r="H68" s="9">
        <v>0</v>
      </c>
      <c r="I68" s="9">
        <v>0</v>
      </c>
      <c r="J68" s="9">
        <v>0</v>
      </c>
      <c r="K68" s="9">
        <v>0</v>
      </c>
      <c r="L68" s="9">
        <v>0</v>
      </c>
      <c r="M68" s="9">
        <v>0</v>
      </c>
      <c r="N68" s="9">
        <v>0</v>
      </c>
      <c r="O68" s="9">
        <v>500000</v>
      </c>
      <c r="P68" s="9">
        <v>0</v>
      </c>
      <c r="Q68" s="9">
        <v>0</v>
      </c>
      <c r="R68" s="9">
        <v>1000000</v>
      </c>
      <c r="S68" s="9">
        <v>0</v>
      </c>
      <c r="T68" s="9">
        <v>0</v>
      </c>
      <c r="U68" s="9">
        <v>0</v>
      </c>
      <c r="V68" s="9">
        <v>4000000</v>
      </c>
      <c r="W68" s="9">
        <v>0</v>
      </c>
      <c r="X68" s="9">
        <v>600000</v>
      </c>
      <c r="Y68" s="9">
        <f t="shared" ref="Y68:Y75" si="64">SUM(Z68:AD68)</f>
        <v>26200000</v>
      </c>
      <c r="Z68" s="9">
        <v>0</v>
      </c>
      <c r="AA68" s="9">
        <v>100000</v>
      </c>
      <c r="AB68" s="9">
        <v>26000000</v>
      </c>
      <c r="AC68" s="9">
        <v>100000</v>
      </c>
      <c r="AD68" s="9">
        <v>0</v>
      </c>
      <c r="AE68" s="9">
        <f t="shared" ref="AE68:AE75" si="65">SUM(AF68:AI68)</f>
        <v>220000</v>
      </c>
      <c r="AF68" s="9">
        <v>0</v>
      </c>
      <c r="AG68" s="9">
        <v>0</v>
      </c>
      <c r="AH68" s="9">
        <v>0</v>
      </c>
      <c r="AI68" s="9">
        <v>220000</v>
      </c>
      <c r="AJ68" s="9">
        <f t="shared" ref="AJ68:AJ75" si="66">SUM(AK68:AL68)</f>
        <v>3050000</v>
      </c>
      <c r="AK68" s="9">
        <v>3000000</v>
      </c>
      <c r="AL68" s="9">
        <f t="shared" ref="AL68:AL75" si="67">SUM(AM68:AO68)</f>
        <v>50000</v>
      </c>
      <c r="AM68" s="9">
        <v>50000</v>
      </c>
      <c r="AN68" s="9">
        <v>0</v>
      </c>
      <c r="AO68" s="9">
        <v>0</v>
      </c>
      <c r="AQ68" s="14"/>
      <c r="AR68" s="14"/>
    </row>
    <row r="69" spans="1:44" x14ac:dyDescent="0.25">
      <c r="A69" s="11" t="s">
        <v>95</v>
      </c>
      <c r="B69" s="11" t="s">
        <v>96</v>
      </c>
      <c r="C69" s="9">
        <f t="shared" si="62"/>
        <v>465000000</v>
      </c>
      <c r="D69" s="9">
        <f t="shared" si="63"/>
        <v>15000000</v>
      </c>
      <c r="E69" s="9">
        <v>0</v>
      </c>
      <c r="F69" s="9">
        <v>0</v>
      </c>
      <c r="G69" s="9">
        <v>0</v>
      </c>
      <c r="H69" s="9">
        <v>0</v>
      </c>
      <c r="I69" s="9">
        <v>0</v>
      </c>
      <c r="J69" s="9">
        <v>0</v>
      </c>
      <c r="K69" s="9">
        <v>0</v>
      </c>
      <c r="L69" s="9">
        <v>0</v>
      </c>
      <c r="M69" s="9">
        <v>0</v>
      </c>
      <c r="N69" s="9">
        <v>0</v>
      </c>
      <c r="O69" s="9">
        <v>0</v>
      </c>
      <c r="P69" s="9">
        <v>0</v>
      </c>
      <c r="Q69" s="9">
        <v>0</v>
      </c>
      <c r="R69" s="9">
        <v>0</v>
      </c>
      <c r="S69" s="9">
        <v>0</v>
      </c>
      <c r="T69" s="9">
        <v>0</v>
      </c>
      <c r="U69" s="9">
        <v>0</v>
      </c>
      <c r="V69" s="9">
        <v>0</v>
      </c>
      <c r="W69" s="9">
        <v>0</v>
      </c>
      <c r="X69" s="9">
        <v>15000000</v>
      </c>
      <c r="Y69" s="9">
        <f t="shared" si="64"/>
        <v>0</v>
      </c>
      <c r="Z69" s="9">
        <v>0</v>
      </c>
      <c r="AA69" s="9">
        <v>0</v>
      </c>
      <c r="AB69" s="9">
        <v>0</v>
      </c>
      <c r="AC69" s="9">
        <v>0</v>
      </c>
      <c r="AD69" s="9">
        <v>0</v>
      </c>
      <c r="AE69" s="9">
        <f t="shared" si="65"/>
        <v>0</v>
      </c>
      <c r="AF69" s="9">
        <v>0</v>
      </c>
      <c r="AG69" s="9">
        <v>0</v>
      </c>
      <c r="AH69" s="9">
        <v>0</v>
      </c>
      <c r="AI69" s="9">
        <v>0</v>
      </c>
      <c r="AJ69" s="9">
        <f t="shared" si="66"/>
        <v>450000000</v>
      </c>
      <c r="AK69" s="9">
        <v>450000000</v>
      </c>
      <c r="AL69" s="9">
        <f t="shared" si="67"/>
        <v>0</v>
      </c>
      <c r="AM69" s="9">
        <v>0</v>
      </c>
      <c r="AN69" s="9">
        <v>0</v>
      </c>
      <c r="AO69" s="9">
        <v>0</v>
      </c>
      <c r="AQ69" s="14"/>
      <c r="AR69" s="14"/>
    </row>
    <row r="70" spans="1:44" x14ac:dyDescent="0.25">
      <c r="A70" s="11" t="s">
        <v>97</v>
      </c>
      <c r="B70" s="11" t="s">
        <v>98</v>
      </c>
      <c r="C70" s="9">
        <f t="shared" si="62"/>
        <v>6770000</v>
      </c>
      <c r="D70" s="9">
        <f t="shared" si="63"/>
        <v>1335000</v>
      </c>
      <c r="E70" s="9">
        <v>0</v>
      </c>
      <c r="F70" s="9">
        <v>30000</v>
      </c>
      <c r="G70" s="9">
        <v>0</v>
      </c>
      <c r="H70" s="9">
        <v>50000</v>
      </c>
      <c r="I70" s="9">
        <v>0</v>
      </c>
      <c r="J70" s="9">
        <v>0</v>
      </c>
      <c r="K70" s="9">
        <v>50000</v>
      </c>
      <c r="L70" s="9">
        <v>0</v>
      </c>
      <c r="M70" s="9">
        <v>10000</v>
      </c>
      <c r="N70" s="9">
        <v>45000</v>
      </c>
      <c r="O70" s="9">
        <v>250000</v>
      </c>
      <c r="P70" s="9">
        <v>0</v>
      </c>
      <c r="Q70" s="9">
        <v>0</v>
      </c>
      <c r="R70" s="9">
        <v>700000</v>
      </c>
      <c r="S70" s="9">
        <v>0</v>
      </c>
      <c r="T70" s="9">
        <v>0</v>
      </c>
      <c r="U70" s="9">
        <v>0</v>
      </c>
      <c r="V70" s="9">
        <v>0</v>
      </c>
      <c r="W70" s="9">
        <v>0</v>
      </c>
      <c r="X70" s="9">
        <v>200000</v>
      </c>
      <c r="Y70" s="9">
        <f t="shared" si="64"/>
        <v>1550000</v>
      </c>
      <c r="Z70" s="9">
        <v>350000</v>
      </c>
      <c r="AA70" s="9">
        <v>100000</v>
      </c>
      <c r="AB70" s="9">
        <v>1000000</v>
      </c>
      <c r="AC70" s="9">
        <v>100000</v>
      </c>
      <c r="AD70" s="9">
        <v>0</v>
      </c>
      <c r="AE70" s="9">
        <f t="shared" si="65"/>
        <v>235000</v>
      </c>
      <c r="AF70" s="9">
        <v>100000</v>
      </c>
      <c r="AG70" s="9">
        <v>15000</v>
      </c>
      <c r="AH70" s="9">
        <v>0</v>
      </c>
      <c r="AI70" s="9">
        <v>120000</v>
      </c>
      <c r="AJ70" s="9">
        <f t="shared" si="66"/>
        <v>3650000</v>
      </c>
      <c r="AK70" s="9">
        <v>3500000</v>
      </c>
      <c r="AL70" s="9">
        <f t="shared" si="67"/>
        <v>150000</v>
      </c>
      <c r="AM70" s="9">
        <v>0</v>
      </c>
      <c r="AN70" s="9">
        <v>150000</v>
      </c>
      <c r="AO70" s="9">
        <v>0</v>
      </c>
      <c r="AQ70" s="14"/>
      <c r="AR70" s="14"/>
    </row>
    <row r="71" spans="1:44" x14ac:dyDescent="0.25">
      <c r="A71" s="11" t="s">
        <v>99</v>
      </c>
      <c r="B71" s="11" t="s">
        <v>100</v>
      </c>
      <c r="C71" s="9">
        <f t="shared" si="62"/>
        <v>500000</v>
      </c>
      <c r="D71" s="9">
        <f t="shared" si="63"/>
        <v>500000</v>
      </c>
      <c r="E71" s="9">
        <v>0</v>
      </c>
      <c r="F71" s="9">
        <v>0</v>
      </c>
      <c r="G71" s="9">
        <v>0</v>
      </c>
      <c r="H71" s="9">
        <v>0</v>
      </c>
      <c r="I71" s="9">
        <v>0</v>
      </c>
      <c r="J71" s="9">
        <v>0</v>
      </c>
      <c r="K71" s="9">
        <v>0</v>
      </c>
      <c r="L71" s="9">
        <v>0</v>
      </c>
      <c r="M71" s="9">
        <v>0</v>
      </c>
      <c r="N71" s="9">
        <v>0</v>
      </c>
      <c r="O71" s="9">
        <v>500000</v>
      </c>
      <c r="P71" s="9">
        <v>0</v>
      </c>
      <c r="Q71" s="9">
        <v>0</v>
      </c>
      <c r="R71" s="9">
        <v>0</v>
      </c>
      <c r="S71" s="9">
        <v>0</v>
      </c>
      <c r="T71" s="9">
        <v>0</v>
      </c>
      <c r="U71" s="9">
        <v>0</v>
      </c>
      <c r="V71" s="9">
        <v>0</v>
      </c>
      <c r="W71" s="9">
        <v>0</v>
      </c>
      <c r="X71" s="9">
        <v>0</v>
      </c>
      <c r="Y71" s="9">
        <f t="shared" si="64"/>
        <v>0</v>
      </c>
      <c r="Z71" s="9">
        <v>0</v>
      </c>
      <c r="AA71" s="9">
        <v>0</v>
      </c>
      <c r="AB71" s="9">
        <v>0</v>
      </c>
      <c r="AC71" s="9">
        <v>0</v>
      </c>
      <c r="AD71" s="9">
        <v>0</v>
      </c>
      <c r="AE71" s="9">
        <f t="shared" si="65"/>
        <v>0</v>
      </c>
      <c r="AF71" s="9">
        <v>0</v>
      </c>
      <c r="AG71" s="9">
        <v>0</v>
      </c>
      <c r="AH71" s="9">
        <v>0</v>
      </c>
      <c r="AI71" s="9">
        <v>0</v>
      </c>
      <c r="AJ71" s="9">
        <f t="shared" si="66"/>
        <v>0</v>
      </c>
      <c r="AK71" s="9">
        <v>0</v>
      </c>
      <c r="AL71" s="9">
        <f t="shared" si="67"/>
        <v>0</v>
      </c>
      <c r="AM71" s="9">
        <v>0</v>
      </c>
      <c r="AN71" s="9">
        <v>0</v>
      </c>
      <c r="AO71" s="9">
        <v>0</v>
      </c>
      <c r="AQ71" s="14"/>
      <c r="AR71" s="14"/>
    </row>
    <row r="72" spans="1:44" s="15" customFormat="1" x14ac:dyDescent="0.25">
      <c r="A72" s="12" t="s">
        <v>101</v>
      </c>
      <c r="B72" s="12" t="s">
        <v>102</v>
      </c>
      <c r="C72" s="13">
        <f>SUM(C73:C74)</f>
        <v>1986359188.9300001</v>
      </c>
      <c r="D72" s="13">
        <f>SUM(D73:D74)</f>
        <v>13629466</v>
      </c>
      <c r="E72" s="13">
        <f t="shared" ref="E72:AO72" si="68">SUM(E73:E74)</f>
        <v>0</v>
      </c>
      <c r="F72" s="13">
        <f t="shared" si="68"/>
        <v>0</v>
      </c>
      <c r="G72" s="13">
        <f t="shared" si="68"/>
        <v>0</v>
      </c>
      <c r="H72" s="13">
        <f t="shared" si="68"/>
        <v>0</v>
      </c>
      <c r="I72" s="13">
        <f t="shared" si="68"/>
        <v>0</v>
      </c>
      <c r="J72" s="13">
        <f t="shared" si="68"/>
        <v>0</v>
      </c>
      <c r="K72" s="13">
        <f t="shared" si="68"/>
        <v>0</v>
      </c>
      <c r="L72" s="13">
        <f t="shared" si="68"/>
        <v>0</v>
      </c>
      <c r="M72" s="13">
        <f t="shared" si="68"/>
        <v>0</v>
      </c>
      <c r="N72" s="13">
        <f t="shared" si="68"/>
        <v>0</v>
      </c>
      <c r="O72" s="13">
        <f t="shared" si="68"/>
        <v>500000</v>
      </c>
      <c r="P72" s="13">
        <f t="shared" si="68"/>
        <v>0</v>
      </c>
      <c r="Q72" s="13">
        <f t="shared" si="68"/>
        <v>0</v>
      </c>
      <c r="R72" s="13">
        <f t="shared" si="68"/>
        <v>300000</v>
      </c>
      <c r="S72" s="13">
        <f t="shared" si="68"/>
        <v>400000</v>
      </c>
      <c r="T72" s="13">
        <f t="shared" si="68"/>
        <v>10000000</v>
      </c>
      <c r="U72" s="13">
        <f t="shared" si="68"/>
        <v>0</v>
      </c>
      <c r="V72" s="13">
        <f t="shared" si="68"/>
        <v>2429466</v>
      </c>
      <c r="W72" s="13">
        <f t="shared" si="68"/>
        <v>0</v>
      </c>
      <c r="X72" s="13">
        <f t="shared" si="68"/>
        <v>0</v>
      </c>
      <c r="Y72" s="13">
        <f t="shared" si="68"/>
        <v>0</v>
      </c>
      <c r="Z72" s="13">
        <f t="shared" si="68"/>
        <v>0</v>
      </c>
      <c r="AA72" s="13">
        <f t="shared" si="68"/>
        <v>0</v>
      </c>
      <c r="AB72" s="13">
        <f t="shared" si="68"/>
        <v>0</v>
      </c>
      <c r="AC72" s="13">
        <f t="shared" si="68"/>
        <v>0</v>
      </c>
      <c r="AD72" s="13">
        <f t="shared" si="68"/>
        <v>0</v>
      </c>
      <c r="AE72" s="13">
        <f t="shared" si="68"/>
        <v>0</v>
      </c>
      <c r="AF72" s="13">
        <f t="shared" si="68"/>
        <v>0</v>
      </c>
      <c r="AG72" s="13">
        <f t="shared" si="68"/>
        <v>0</v>
      </c>
      <c r="AH72" s="13">
        <f t="shared" si="68"/>
        <v>0</v>
      </c>
      <c r="AI72" s="13">
        <f t="shared" si="68"/>
        <v>0</v>
      </c>
      <c r="AJ72" s="13">
        <f t="shared" si="68"/>
        <v>1972729722.9300001</v>
      </c>
      <c r="AK72" s="13">
        <f t="shared" si="68"/>
        <v>1972729722.9300001</v>
      </c>
      <c r="AL72" s="13">
        <f t="shared" si="68"/>
        <v>0</v>
      </c>
      <c r="AM72" s="13">
        <f t="shared" si="68"/>
        <v>0</v>
      </c>
      <c r="AN72" s="13">
        <f t="shared" si="68"/>
        <v>0</v>
      </c>
      <c r="AO72" s="13">
        <f t="shared" si="68"/>
        <v>0</v>
      </c>
      <c r="AQ72" s="14"/>
      <c r="AR72" s="14"/>
    </row>
    <row r="73" spans="1:44" x14ac:dyDescent="0.25">
      <c r="A73" s="11" t="s">
        <v>103</v>
      </c>
      <c r="B73" s="11" t="s">
        <v>104</v>
      </c>
      <c r="C73" s="9">
        <f t="shared" si="62"/>
        <v>416324466</v>
      </c>
      <c r="D73" s="9">
        <f t="shared" si="63"/>
        <v>13629466</v>
      </c>
      <c r="E73" s="9">
        <v>0</v>
      </c>
      <c r="F73" s="9">
        <v>0</v>
      </c>
      <c r="G73" s="9">
        <v>0</v>
      </c>
      <c r="H73" s="9">
        <v>0</v>
      </c>
      <c r="I73" s="9">
        <v>0</v>
      </c>
      <c r="J73" s="9">
        <v>0</v>
      </c>
      <c r="K73" s="9">
        <v>0</v>
      </c>
      <c r="L73" s="9">
        <v>0</v>
      </c>
      <c r="M73" s="9">
        <v>0</v>
      </c>
      <c r="N73" s="9">
        <v>0</v>
      </c>
      <c r="O73" s="9">
        <v>500000</v>
      </c>
      <c r="P73" s="9">
        <v>0</v>
      </c>
      <c r="Q73" s="9">
        <v>0</v>
      </c>
      <c r="R73" s="9">
        <v>300000</v>
      </c>
      <c r="S73" s="9">
        <v>400000</v>
      </c>
      <c r="T73" s="9">
        <v>10000000</v>
      </c>
      <c r="U73" s="9">
        <v>0</v>
      </c>
      <c r="V73" s="9">
        <v>2429466</v>
      </c>
      <c r="W73" s="9">
        <v>0</v>
      </c>
      <c r="X73" s="9">
        <v>0</v>
      </c>
      <c r="Y73" s="9">
        <f t="shared" si="64"/>
        <v>0</v>
      </c>
      <c r="Z73" s="9">
        <v>0</v>
      </c>
      <c r="AA73" s="9">
        <v>0</v>
      </c>
      <c r="AB73" s="9">
        <v>0</v>
      </c>
      <c r="AC73" s="9">
        <v>0</v>
      </c>
      <c r="AD73" s="9">
        <v>0</v>
      </c>
      <c r="AE73" s="9">
        <f t="shared" si="65"/>
        <v>0</v>
      </c>
      <c r="AF73" s="9">
        <v>0</v>
      </c>
      <c r="AG73" s="9">
        <v>0</v>
      </c>
      <c r="AH73" s="9">
        <v>0</v>
      </c>
      <c r="AI73" s="9">
        <v>0</v>
      </c>
      <c r="AJ73" s="9">
        <f t="shared" si="66"/>
        <v>402695000</v>
      </c>
      <c r="AK73" s="9">
        <v>402695000</v>
      </c>
      <c r="AL73" s="9">
        <f t="shared" si="67"/>
        <v>0</v>
      </c>
      <c r="AM73" s="9">
        <v>0</v>
      </c>
      <c r="AN73" s="9">
        <v>0</v>
      </c>
      <c r="AO73" s="9">
        <v>0</v>
      </c>
      <c r="AQ73" s="14"/>
      <c r="AR73" s="14"/>
    </row>
    <row r="74" spans="1:44" x14ac:dyDescent="0.25">
      <c r="A74" s="11" t="s">
        <v>105</v>
      </c>
      <c r="B74" s="11" t="s">
        <v>106</v>
      </c>
      <c r="C74" s="9">
        <f t="shared" si="62"/>
        <v>1570034722.9300001</v>
      </c>
      <c r="D74" s="9">
        <f t="shared" si="63"/>
        <v>0</v>
      </c>
      <c r="E74" s="9">
        <v>0</v>
      </c>
      <c r="F74" s="9">
        <v>0</v>
      </c>
      <c r="G74" s="9">
        <v>0</v>
      </c>
      <c r="H74" s="9">
        <v>0</v>
      </c>
      <c r="I74" s="9">
        <v>0</v>
      </c>
      <c r="J74" s="9">
        <v>0</v>
      </c>
      <c r="K74" s="9">
        <v>0</v>
      </c>
      <c r="L74" s="9">
        <v>0</v>
      </c>
      <c r="M74" s="9">
        <v>0</v>
      </c>
      <c r="N74" s="9">
        <v>0</v>
      </c>
      <c r="O74" s="9">
        <v>0</v>
      </c>
      <c r="P74" s="9">
        <v>0</v>
      </c>
      <c r="Q74" s="9">
        <v>0</v>
      </c>
      <c r="R74" s="9">
        <v>0</v>
      </c>
      <c r="S74" s="9">
        <v>0</v>
      </c>
      <c r="T74" s="9">
        <v>0</v>
      </c>
      <c r="U74" s="9">
        <v>0</v>
      </c>
      <c r="V74" s="9">
        <v>0</v>
      </c>
      <c r="W74" s="9">
        <v>0</v>
      </c>
      <c r="X74" s="9">
        <v>0</v>
      </c>
      <c r="Y74" s="9">
        <f t="shared" si="64"/>
        <v>0</v>
      </c>
      <c r="Z74" s="9">
        <v>0</v>
      </c>
      <c r="AA74" s="9">
        <v>0</v>
      </c>
      <c r="AB74" s="9">
        <v>0</v>
      </c>
      <c r="AC74" s="9">
        <v>0</v>
      </c>
      <c r="AD74" s="9">
        <v>0</v>
      </c>
      <c r="AE74" s="9">
        <f t="shared" si="65"/>
        <v>0</v>
      </c>
      <c r="AF74" s="9">
        <v>0</v>
      </c>
      <c r="AG74" s="9">
        <v>0</v>
      </c>
      <c r="AH74" s="9">
        <v>0</v>
      </c>
      <c r="AI74" s="9">
        <v>0</v>
      </c>
      <c r="AJ74" s="9">
        <f t="shared" si="66"/>
        <v>1570034722.9300001</v>
      </c>
      <c r="AK74" s="9">
        <v>1570034722.9300001</v>
      </c>
      <c r="AL74" s="9">
        <f t="shared" si="67"/>
        <v>0</v>
      </c>
      <c r="AM74" s="9">
        <v>0</v>
      </c>
      <c r="AN74" s="9">
        <v>0</v>
      </c>
      <c r="AO74" s="9">
        <v>0</v>
      </c>
      <c r="AQ74" s="14"/>
      <c r="AR74" s="14"/>
    </row>
    <row r="75" spans="1:44" x14ac:dyDescent="0.25">
      <c r="A75" s="11" t="s">
        <v>107</v>
      </c>
      <c r="B75" s="11" t="s">
        <v>108</v>
      </c>
      <c r="C75" s="9">
        <f t="shared" si="62"/>
        <v>14603599</v>
      </c>
      <c r="D75" s="9">
        <f t="shared" si="63"/>
        <v>9755199</v>
      </c>
      <c r="E75" s="9">
        <v>0</v>
      </c>
      <c r="F75" s="9">
        <v>55000</v>
      </c>
      <c r="G75" s="9">
        <v>0</v>
      </c>
      <c r="H75" s="9">
        <v>0</v>
      </c>
      <c r="I75" s="9">
        <v>7045199</v>
      </c>
      <c r="J75" s="9">
        <v>0</v>
      </c>
      <c r="K75" s="9">
        <v>0</v>
      </c>
      <c r="L75" s="9">
        <v>180000</v>
      </c>
      <c r="M75" s="9">
        <v>0</v>
      </c>
      <c r="N75" s="9">
        <v>25000</v>
      </c>
      <c r="O75" s="9">
        <v>300000</v>
      </c>
      <c r="P75" s="9">
        <v>0</v>
      </c>
      <c r="Q75" s="9">
        <v>0</v>
      </c>
      <c r="R75" s="9">
        <v>700000</v>
      </c>
      <c r="S75" s="9">
        <v>0</v>
      </c>
      <c r="T75" s="9">
        <v>500000</v>
      </c>
      <c r="U75" s="9">
        <v>0</v>
      </c>
      <c r="V75" s="9">
        <v>950000</v>
      </c>
      <c r="W75" s="9">
        <v>0</v>
      </c>
      <c r="X75" s="9">
        <v>0</v>
      </c>
      <c r="Y75" s="9">
        <f t="shared" si="64"/>
        <v>600000</v>
      </c>
      <c r="Z75" s="9">
        <v>200000</v>
      </c>
      <c r="AA75" s="9">
        <v>200000</v>
      </c>
      <c r="AB75" s="9">
        <v>100000</v>
      </c>
      <c r="AC75" s="9">
        <v>100000</v>
      </c>
      <c r="AD75" s="9">
        <v>0</v>
      </c>
      <c r="AE75" s="9">
        <f t="shared" si="65"/>
        <v>350000</v>
      </c>
      <c r="AF75" s="9">
        <v>100000</v>
      </c>
      <c r="AG75" s="9">
        <v>50000</v>
      </c>
      <c r="AH75" s="9">
        <v>100000</v>
      </c>
      <c r="AI75" s="9">
        <v>100000</v>
      </c>
      <c r="AJ75" s="9">
        <f t="shared" si="66"/>
        <v>3898400</v>
      </c>
      <c r="AK75" s="9">
        <v>3848400</v>
      </c>
      <c r="AL75" s="9">
        <f t="shared" si="67"/>
        <v>50000</v>
      </c>
      <c r="AM75" s="9">
        <v>0</v>
      </c>
      <c r="AN75" s="9">
        <v>50000</v>
      </c>
      <c r="AO75" s="9">
        <v>0</v>
      </c>
      <c r="AQ75" s="14"/>
      <c r="AR75" s="14"/>
    </row>
    <row r="76" spans="1:44" x14ac:dyDescent="0.25">
      <c r="A76" s="11"/>
      <c r="B76" s="11"/>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Q76" s="14"/>
      <c r="AR76" s="14"/>
    </row>
    <row r="77" spans="1:44" s="15" customFormat="1" x14ac:dyDescent="0.25">
      <c r="A77" s="12" t="s">
        <v>109</v>
      </c>
      <c r="B77" s="12" t="s">
        <v>110</v>
      </c>
      <c r="C77" s="13">
        <f>SUM(C78+C80+C88+C100+C109+C110+C111)</f>
        <v>1420175214.1200001</v>
      </c>
      <c r="D77" s="13">
        <f>SUM(D78+D80+D88+D100+D109+D110+D111)</f>
        <v>389816863</v>
      </c>
      <c r="E77" s="13">
        <f t="shared" ref="E77:AO77" si="69">SUM(E78+E80+E88+E100+E109+E110+E111)</f>
        <v>0</v>
      </c>
      <c r="F77" s="13">
        <f t="shared" si="69"/>
        <v>0</v>
      </c>
      <c r="G77" s="13">
        <f t="shared" si="69"/>
        <v>3000000</v>
      </c>
      <c r="H77" s="13">
        <f t="shared" si="69"/>
        <v>2600000</v>
      </c>
      <c r="I77" s="13">
        <f t="shared" si="69"/>
        <v>9118297</v>
      </c>
      <c r="J77" s="13">
        <f t="shared" si="69"/>
        <v>0</v>
      </c>
      <c r="K77" s="13">
        <f t="shared" si="69"/>
        <v>4000000</v>
      </c>
      <c r="L77" s="13">
        <f t="shared" si="69"/>
        <v>16875000</v>
      </c>
      <c r="M77" s="13">
        <f t="shared" si="69"/>
        <v>0</v>
      </c>
      <c r="N77" s="13">
        <f t="shared" si="69"/>
        <v>22600000</v>
      </c>
      <c r="O77" s="13">
        <f t="shared" si="69"/>
        <v>206797234</v>
      </c>
      <c r="P77" s="13">
        <f t="shared" si="69"/>
        <v>0</v>
      </c>
      <c r="Q77" s="13">
        <f t="shared" si="69"/>
        <v>0</v>
      </c>
      <c r="R77" s="13">
        <f t="shared" si="69"/>
        <v>0</v>
      </c>
      <c r="S77" s="13">
        <f t="shared" si="69"/>
        <v>78601332</v>
      </c>
      <c r="T77" s="13">
        <f t="shared" si="69"/>
        <v>0</v>
      </c>
      <c r="U77" s="13">
        <f t="shared" si="69"/>
        <v>3975000</v>
      </c>
      <c r="V77" s="13">
        <f t="shared" si="69"/>
        <v>0</v>
      </c>
      <c r="W77" s="13">
        <f t="shared" si="69"/>
        <v>2250000</v>
      </c>
      <c r="X77" s="13">
        <f t="shared" si="69"/>
        <v>40000000</v>
      </c>
      <c r="Y77" s="13">
        <f t="shared" si="69"/>
        <v>156356994.50999999</v>
      </c>
      <c r="Z77" s="13">
        <f t="shared" si="69"/>
        <v>83267915.760000005</v>
      </c>
      <c r="AA77" s="13">
        <f t="shared" si="69"/>
        <v>50000</v>
      </c>
      <c r="AB77" s="13">
        <f t="shared" si="69"/>
        <v>73039078.75</v>
      </c>
      <c r="AC77" s="13">
        <f t="shared" si="69"/>
        <v>0</v>
      </c>
      <c r="AD77" s="13">
        <f t="shared" si="69"/>
        <v>0</v>
      </c>
      <c r="AE77" s="13">
        <f t="shared" si="69"/>
        <v>268479513.61000001</v>
      </c>
      <c r="AF77" s="13">
        <f t="shared" si="69"/>
        <v>0</v>
      </c>
      <c r="AG77" s="13">
        <f t="shared" si="69"/>
        <v>58562604.549999997</v>
      </c>
      <c r="AH77" s="13">
        <f t="shared" si="69"/>
        <v>24000000</v>
      </c>
      <c r="AI77" s="13">
        <f t="shared" si="69"/>
        <v>185916909.06</v>
      </c>
      <c r="AJ77" s="13">
        <f t="shared" si="69"/>
        <v>605521843</v>
      </c>
      <c r="AK77" s="13">
        <f t="shared" si="69"/>
        <v>605521843</v>
      </c>
      <c r="AL77" s="13">
        <f t="shared" si="69"/>
        <v>0</v>
      </c>
      <c r="AM77" s="13">
        <f t="shared" si="69"/>
        <v>0</v>
      </c>
      <c r="AN77" s="13">
        <f t="shared" si="69"/>
        <v>0</v>
      </c>
      <c r="AO77" s="13">
        <f t="shared" si="69"/>
        <v>0</v>
      </c>
      <c r="AQ77" s="14"/>
      <c r="AR77" s="14"/>
    </row>
    <row r="78" spans="1:44" x14ac:dyDescent="0.25">
      <c r="A78" s="11" t="s">
        <v>111</v>
      </c>
      <c r="B78" s="11" t="s">
        <v>112</v>
      </c>
      <c r="C78" s="9">
        <f t="shared" ref="C78" si="70">SUM(D78+Y78+AE78+AJ78)</f>
        <v>200000</v>
      </c>
      <c r="D78" s="9">
        <f t="shared" ref="D78" si="71">SUM(E78:X78)</f>
        <v>200000</v>
      </c>
      <c r="E78" s="9">
        <v>0</v>
      </c>
      <c r="F78" s="9">
        <v>0</v>
      </c>
      <c r="G78" s="9">
        <v>0</v>
      </c>
      <c r="H78" s="9">
        <v>0</v>
      </c>
      <c r="I78" s="9">
        <v>0</v>
      </c>
      <c r="J78" s="9">
        <v>0</v>
      </c>
      <c r="K78" s="9">
        <v>0</v>
      </c>
      <c r="L78" s="9">
        <v>0</v>
      </c>
      <c r="M78" s="9">
        <v>0</v>
      </c>
      <c r="N78" s="9">
        <v>0</v>
      </c>
      <c r="O78" s="9">
        <v>200000</v>
      </c>
      <c r="P78" s="9">
        <v>0</v>
      </c>
      <c r="Q78" s="9">
        <v>0</v>
      </c>
      <c r="R78" s="9">
        <v>0</v>
      </c>
      <c r="S78" s="9">
        <v>0</v>
      </c>
      <c r="T78" s="9">
        <v>0</v>
      </c>
      <c r="U78" s="9">
        <v>0</v>
      </c>
      <c r="V78" s="9">
        <v>0</v>
      </c>
      <c r="W78" s="9">
        <v>0</v>
      </c>
      <c r="X78" s="9">
        <v>0</v>
      </c>
      <c r="Y78" s="9">
        <f t="shared" ref="Y78" si="72">SUM(Z78:AD78)</f>
        <v>0</v>
      </c>
      <c r="Z78" s="9">
        <v>0</v>
      </c>
      <c r="AA78" s="9">
        <v>0</v>
      </c>
      <c r="AB78" s="9">
        <v>0</v>
      </c>
      <c r="AC78" s="9">
        <v>0</v>
      </c>
      <c r="AD78" s="9">
        <v>0</v>
      </c>
      <c r="AE78" s="9">
        <f t="shared" ref="AE78" si="73">SUM(AF78:AI78)</f>
        <v>0</v>
      </c>
      <c r="AF78" s="9">
        <v>0</v>
      </c>
      <c r="AG78" s="9">
        <v>0</v>
      </c>
      <c r="AH78" s="9">
        <v>0</v>
      </c>
      <c r="AI78" s="9">
        <v>0</v>
      </c>
      <c r="AJ78" s="9">
        <f t="shared" ref="AJ78" si="74">SUM(AK78:AL78)</f>
        <v>0</v>
      </c>
      <c r="AK78" s="9">
        <v>0</v>
      </c>
      <c r="AL78" s="9">
        <f t="shared" ref="AL78" si="75">SUM(AM78:AO78)</f>
        <v>0</v>
      </c>
      <c r="AM78" s="9">
        <v>0</v>
      </c>
      <c r="AN78" s="9">
        <v>0</v>
      </c>
      <c r="AO78" s="9">
        <v>0</v>
      </c>
      <c r="AQ78" s="14"/>
      <c r="AR78" s="14"/>
    </row>
    <row r="79" spans="1:44" x14ac:dyDescent="0.25">
      <c r="A79" s="11"/>
      <c r="B79" s="11"/>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Q79" s="14"/>
      <c r="AR79" s="14"/>
    </row>
    <row r="80" spans="1:44" s="15" customFormat="1" x14ac:dyDescent="0.25">
      <c r="A80" s="12" t="s">
        <v>113</v>
      </c>
      <c r="B80" s="12" t="s">
        <v>114</v>
      </c>
      <c r="C80" s="13">
        <f>SUM(C81:C86)</f>
        <v>484778943.05000001</v>
      </c>
      <c r="D80" s="13">
        <f>SUM(D81:D86)</f>
        <v>88101332</v>
      </c>
      <c r="E80" s="13">
        <f t="shared" ref="E80:AO80" si="76">SUM(E81:E86)</f>
        <v>0</v>
      </c>
      <c r="F80" s="13">
        <f t="shared" si="76"/>
        <v>0</v>
      </c>
      <c r="G80" s="13">
        <f t="shared" si="76"/>
        <v>3000000</v>
      </c>
      <c r="H80" s="13">
        <f t="shared" si="76"/>
        <v>2500000</v>
      </c>
      <c r="I80" s="13">
        <f t="shared" si="76"/>
        <v>0</v>
      </c>
      <c r="J80" s="13">
        <f t="shared" si="76"/>
        <v>0</v>
      </c>
      <c r="K80" s="13">
        <f t="shared" si="76"/>
        <v>4000000</v>
      </c>
      <c r="L80" s="13">
        <f t="shared" si="76"/>
        <v>0</v>
      </c>
      <c r="M80" s="13">
        <f t="shared" si="76"/>
        <v>0</v>
      </c>
      <c r="N80" s="13">
        <f t="shared" si="76"/>
        <v>0</v>
      </c>
      <c r="O80" s="13">
        <f t="shared" si="76"/>
        <v>0</v>
      </c>
      <c r="P80" s="13">
        <f t="shared" si="76"/>
        <v>0</v>
      </c>
      <c r="Q80" s="13">
        <f t="shared" si="76"/>
        <v>0</v>
      </c>
      <c r="R80" s="13">
        <f t="shared" si="76"/>
        <v>0</v>
      </c>
      <c r="S80" s="13">
        <f t="shared" si="76"/>
        <v>78601332</v>
      </c>
      <c r="T80" s="13">
        <f t="shared" si="76"/>
        <v>0</v>
      </c>
      <c r="U80" s="13">
        <f t="shared" si="76"/>
        <v>0</v>
      </c>
      <c r="V80" s="13">
        <f t="shared" si="76"/>
        <v>0</v>
      </c>
      <c r="W80" s="13">
        <f t="shared" si="76"/>
        <v>0</v>
      </c>
      <c r="X80" s="13">
        <f t="shared" si="76"/>
        <v>0</v>
      </c>
      <c r="Y80" s="13">
        <f t="shared" si="76"/>
        <v>0</v>
      </c>
      <c r="Z80" s="13">
        <f t="shared" si="76"/>
        <v>0</v>
      </c>
      <c r="AA80" s="13">
        <f t="shared" si="76"/>
        <v>0</v>
      </c>
      <c r="AB80" s="13">
        <f t="shared" si="76"/>
        <v>0</v>
      </c>
      <c r="AC80" s="13">
        <f t="shared" si="76"/>
        <v>0</v>
      </c>
      <c r="AD80" s="13">
        <f t="shared" si="76"/>
        <v>0</v>
      </c>
      <c r="AE80" s="13">
        <f t="shared" si="76"/>
        <v>60677611.049999997</v>
      </c>
      <c r="AF80" s="13">
        <f t="shared" si="76"/>
        <v>0</v>
      </c>
      <c r="AG80" s="13">
        <f t="shared" si="76"/>
        <v>43677611.049999997</v>
      </c>
      <c r="AH80" s="13">
        <f t="shared" si="76"/>
        <v>12000000</v>
      </c>
      <c r="AI80" s="13">
        <f t="shared" si="76"/>
        <v>5000000</v>
      </c>
      <c r="AJ80" s="13">
        <f t="shared" si="76"/>
        <v>336000000</v>
      </c>
      <c r="AK80" s="13">
        <f t="shared" si="76"/>
        <v>336000000</v>
      </c>
      <c r="AL80" s="13">
        <f t="shared" si="76"/>
        <v>0</v>
      </c>
      <c r="AM80" s="13">
        <f t="shared" si="76"/>
        <v>0</v>
      </c>
      <c r="AN80" s="13">
        <f t="shared" si="76"/>
        <v>0</v>
      </c>
      <c r="AO80" s="13">
        <f t="shared" si="76"/>
        <v>0</v>
      </c>
      <c r="AQ80" s="14"/>
      <c r="AR80" s="14"/>
    </row>
    <row r="81" spans="1:44" x14ac:dyDescent="0.25">
      <c r="A81" s="11" t="s">
        <v>115</v>
      </c>
      <c r="B81" s="11" t="s">
        <v>116</v>
      </c>
      <c r="C81" s="9">
        <f t="shared" ref="C81:C86" si="77">SUM(D81+Y81+AE81+AJ81)</f>
        <v>9500000</v>
      </c>
      <c r="D81" s="9">
        <f t="shared" ref="D81:D86" si="78">SUM(E81:X81)</f>
        <v>9500000</v>
      </c>
      <c r="E81" s="9">
        <v>0</v>
      </c>
      <c r="F81" s="9">
        <v>0</v>
      </c>
      <c r="G81" s="9">
        <v>3000000</v>
      </c>
      <c r="H81" s="9">
        <v>2500000</v>
      </c>
      <c r="I81" s="9">
        <v>0</v>
      </c>
      <c r="J81" s="9">
        <v>0</v>
      </c>
      <c r="K81" s="9">
        <v>4000000</v>
      </c>
      <c r="L81" s="9">
        <v>0</v>
      </c>
      <c r="M81" s="9">
        <v>0</v>
      </c>
      <c r="N81" s="9">
        <v>0</v>
      </c>
      <c r="O81" s="9">
        <v>0</v>
      </c>
      <c r="P81" s="9">
        <v>0</v>
      </c>
      <c r="Q81" s="9">
        <v>0</v>
      </c>
      <c r="R81" s="9">
        <v>0</v>
      </c>
      <c r="S81" s="9">
        <v>0</v>
      </c>
      <c r="T81" s="9">
        <v>0</v>
      </c>
      <c r="U81" s="9">
        <v>0</v>
      </c>
      <c r="V81" s="9">
        <v>0</v>
      </c>
      <c r="W81" s="9">
        <v>0</v>
      </c>
      <c r="X81" s="9">
        <v>0</v>
      </c>
      <c r="Y81" s="9">
        <f t="shared" ref="Y81:Y86" si="79">SUM(Z81:AD81)</f>
        <v>0</v>
      </c>
      <c r="Z81" s="9">
        <v>0</v>
      </c>
      <c r="AA81" s="9">
        <v>0</v>
      </c>
      <c r="AB81" s="9">
        <v>0</v>
      </c>
      <c r="AC81" s="9">
        <v>0</v>
      </c>
      <c r="AD81" s="9">
        <v>0</v>
      </c>
      <c r="AE81" s="9">
        <f t="shared" ref="AE81:AE86" si="80">SUM(AF81:AI81)</f>
        <v>0</v>
      </c>
      <c r="AF81" s="9">
        <v>0</v>
      </c>
      <c r="AG81" s="9">
        <v>0</v>
      </c>
      <c r="AH81" s="9">
        <v>0</v>
      </c>
      <c r="AI81" s="9">
        <v>0</v>
      </c>
      <c r="AJ81" s="9">
        <f t="shared" ref="AJ81:AJ86" si="81">SUM(AK81:AL81)</f>
        <v>0</v>
      </c>
      <c r="AK81" s="9">
        <v>0</v>
      </c>
      <c r="AL81" s="9">
        <f t="shared" ref="AL81:AL86" si="82">SUM(AM81:AO81)</f>
        <v>0</v>
      </c>
      <c r="AM81" s="9">
        <v>0</v>
      </c>
      <c r="AN81" s="9">
        <v>0</v>
      </c>
      <c r="AO81" s="9">
        <v>0</v>
      </c>
      <c r="AQ81" s="14"/>
      <c r="AR81" s="14"/>
    </row>
    <row r="82" spans="1:44" x14ac:dyDescent="0.25">
      <c r="A82" s="11" t="s">
        <v>117</v>
      </c>
      <c r="B82" s="11" t="s">
        <v>118</v>
      </c>
      <c r="C82" s="9">
        <f t="shared" si="77"/>
        <v>12000000</v>
      </c>
      <c r="D82" s="9">
        <f t="shared" si="78"/>
        <v>0</v>
      </c>
      <c r="E82" s="9">
        <v>0</v>
      </c>
      <c r="F82" s="9">
        <v>0</v>
      </c>
      <c r="G82" s="9">
        <v>0</v>
      </c>
      <c r="H82" s="9">
        <v>0</v>
      </c>
      <c r="I82" s="9">
        <v>0</v>
      </c>
      <c r="J82" s="9">
        <v>0</v>
      </c>
      <c r="K82" s="9">
        <v>0</v>
      </c>
      <c r="L82" s="9">
        <v>0</v>
      </c>
      <c r="M82" s="9">
        <v>0</v>
      </c>
      <c r="N82" s="9">
        <v>0</v>
      </c>
      <c r="O82" s="9">
        <v>0</v>
      </c>
      <c r="P82" s="9">
        <v>0</v>
      </c>
      <c r="Q82" s="9">
        <v>0</v>
      </c>
      <c r="R82" s="9">
        <v>0</v>
      </c>
      <c r="S82" s="9">
        <v>0</v>
      </c>
      <c r="T82" s="9">
        <v>0</v>
      </c>
      <c r="U82" s="9">
        <v>0</v>
      </c>
      <c r="V82" s="9">
        <v>0</v>
      </c>
      <c r="W82" s="9">
        <v>0</v>
      </c>
      <c r="X82" s="9">
        <v>0</v>
      </c>
      <c r="Y82" s="9">
        <f t="shared" si="79"/>
        <v>0</v>
      </c>
      <c r="Z82" s="9">
        <v>0</v>
      </c>
      <c r="AA82" s="9">
        <v>0</v>
      </c>
      <c r="AB82" s="9">
        <v>0</v>
      </c>
      <c r="AC82" s="9">
        <v>0</v>
      </c>
      <c r="AD82" s="9">
        <v>0</v>
      </c>
      <c r="AE82" s="9">
        <f t="shared" si="80"/>
        <v>12000000</v>
      </c>
      <c r="AF82" s="9">
        <v>0</v>
      </c>
      <c r="AG82" s="9">
        <v>0</v>
      </c>
      <c r="AH82" s="9">
        <v>12000000</v>
      </c>
      <c r="AI82" s="9">
        <v>0</v>
      </c>
      <c r="AJ82" s="9">
        <f t="shared" si="81"/>
        <v>0</v>
      </c>
      <c r="AK82" s="9">
        <v>0</v>
      </c>
      <c r="AL82" s="9">
        <f t="shared" si="82"/>
        <v>0</v>
      </c>
      <c r="AM82" s="9">
        <v>0</v>
      </c>
      <c r="AN82" s="9">
        <v>0</v>
      </c>
      <c r="AO82" s="9">
        <v>0</v>
      </c>
      <c r="AQ82" s="14"/>
      <c r="AR82" s="14"/>
    </row>
    <row r="83" spans="1:44" x14ac:dyDescent="0.25">
      <c r="A83" s="11" t="s">
        <v>119</v>
      </c>
      <c r="B83" s="11" t="s">
        <v>120</v>
      </c>
      <c r="C83" s="9">
        <f t="shared" si="77"/>
        <v>43677611.049999997</v>
      </c>
      <c r="D83" s="9">
        <f t="shared" si="78"/>
        <v>0</v>
      </c>
      <c r="E83" s="9">
        <v>0</v>
      </c>
      <c r="F83" s="9">
        <v>0</v>
      </c>
      <c r="G83" s="9">
        <v>0</v>
      </c>
      <c r="H83" s="9">
        <v>0</v>
      </c>
      <c r="I83" s="9">
        <v>0</v>
      </c>
      <c r="J83" s="9">
        <v>0</v>
      </c>
      <c r="K83" s="9">
        <v>0</v>
      </c>
      <c r="L83" s="9">
        <v>0</v>
      </c>
      <c r="M83" s="9">
        <v>0</v>
      </c>
      <c r="N83" s="9">
        <v>0</v>
      </c>
      <c r="O83" s="9">
        <v>0</v>
      </c>
      <c r="P83" s="9">
        <v>0</v>
      </c>
      <c r="Q83" s="9">
        <v>0</v>
      </c>
      <c r="R83" s="9">
        <v>0</v>
      </c>
      <c r="S83" s="9">
        <v>0</v>
      </c>
      <c r="T83" s="9">
        <v>0</v>
      </c>
      <c r="U83" s="9">
        <v>0</v>
      </c>
      <c r="V83" s="9">
        <v>0</v>
      </c>
      <c r="W83" s="9">
        <v>0</v>
      </c>
      <c r="X83" s="9">
        <v>0</v>
      </c>
      <c r="Y83" s="9">
        <f t="shared" si="79"/>
        <v>0</v>
      </c>
      <c r="Z83" s="9">
        <v>0</v>
      </c>
      <c r="AA83" s="9">
        <v>0</v>
      </c>
      <c r="AB83" s="9">
        <v>0</v>
      </c>
      <c r="AC83" s="9">
        <v>0</v>
      </c>
      <c r="AD83" s="9">
        <v>0</v>
      </c>
      <c r="AE83" s="9">
        <f t="shared" si="80"/>
        <v>43677611.049999997</v>
      </c>
      <c r="AF83" s="9">
        <v>0</v>
      </c>
      <c r="AG83" s="9">
        <v>43677611.049999997</v>
      </c>
      <c r="AH83" s="9">
        <v>0</v>
      </c>
      <c r="AI83" s="9">
        <v>0</v>
      </c>
      <c r="AJ83" s="9">
        <f t="shared" si="81"/>
        <v>0</v>
      </c>
      <c r="AK83" s="9">
        <v>0</v>
      </c>
      <c r="AL83" s="9">
        <f t="shared" si="82"/>
        <v>0</v>
      </c>
      <c r="AM83" s="9">
        <v>0</v>
      </c>
      <c r="AN83" s="9">
        <v>0</v>
      </c>
      <c r="AO83" s="9">
        <v>0</v>
      </c>
      <c r="AQ83" s="14"/>
      <c r="AR83" s="14"/>
    </row>
    <row r="84" spans="1:44" x14ac:dyDescent="0.25">
      <c r="A84" s="11" t="s">
        <v>121</v>
      </c>
      <c r="B84" s="11" t="s">
        <v>122</v>
      </c>
      <c r="C84" s="9">
        <f t="shared" si="77"/>
        <v>414601332</v>
      </c>
      <c r="D84" s="9">
        <f t="shared" si="78"/>
        <v>78601332</v>
      </c>
      <c r="E84" s="9">
        <v>0</v>
      </c>
      <c r="F84" s="9">
        <v>0</v>
      </c>
      <c r="G84" s="9">
        <v>0</v>
      </c>
      <c r="H84" s="9">
        <v>0</v>
      </c>
      <c r="I84" s="9">
        <v>0</v>
      </c>
      <c r="J84" s="9">
        <v>0</v>
      </c>
      <c r="K84" s="9">
        <v>0</v>
      </c>
      <c r="L84" s="9">
        <v>0</v>
      </c>
      <c r="M84" s="9">
        <v>0</v>
      </c>
      <c r="N84" s="9">
        <v>0</v>
      </c>
      <c r="O84" s="9">
        <v>0</v>
      </c>
      <c r="P84" s="9">
        <v>0</v>
      </c>
      <c r="Q84" s="9">
        <v>0</v>
      </c>
      <c r="R84" s="9">
        <v>0</v>
      </c>
      <c r="S84" s="9">
        <f>120000000-41398668</f>
        <v>78601332</v>
      </c>
      <c r="T84" s="9">
        <v>0</v>
      </c>
      <c r="U84" s="9">
        <v>0</v>
      </c>
      <c r="V84" s="9">
        <v>0</v>
      </c>
      <c r="W84" s="9">
        <v>0</v>
      </c>
      <c r="X84" s="9">
        <v>0</v>
      </c>
      <c r="Y84" s="9">
        <f t="shared" si="79"/>
        <v>0</v>
      </c>
      <c r="Z84" s="9">
        <v>0</v>
      </c>
      <c r="AA84" s="9">
        <v>0</v>
      </c>
      <c r="AB84" s="9">
        <v>0</v>
      </c>
      <c r="AC84" s="9">
        <v>0</v>
      </c>
      <c r="AD84" s="9">
        <v>0</v>
      </c>
      <c r="AE84" s="9">
        <f t="shared" si="80"/>
        <v>0</v>
      </c>
      <c r="AF84" s="9">
        <v>0</v>
      </c>
      <c r="AG84" s="9">
        <v>0</v>
      </c>
      <c r="AH84" s="9">
        <v>0</v>
      </c>
      <c r="AI84" s="9">
        <v>0</v>
      </c>
      <c r="AJ84" s="9">
        <f t="shared" si="81"/>
        <v>336000000</v>
      </c>
      <c r="AK84" s="9">
        <v>336000000</v>
      </c>
      <c r="AL84" s="9">
        <f t="shared" si="82"/>
        <v>0</v>
      </c>
      <c r="AM84" s="9">
        <v>0</v>
      </c>
      <c r="AN84" s="9">
        <v>0</v>
      </c>
      <c r="AO84" s="9">
        <v>0</v>
      </c>
      <c r="AQ84" s="14"/>
      <c r="AR84" s="14"/>
    </row>
    <row r="85" spans="1:44" x14ac:dyDescent="0.25">
      <c r="A85" s="11" t="s">
        <v>123</v>
      </c>
      <c r="B85" s="11" t="s">
        <v>124</v>
      </c>
      <c r="C85" s="9">
        <f t="shared" si="77"/>
        <v>0</v>
      </c>
      <c r="D85" s="9">
        <f t="shared" si="78"/>
        <v>0</v>
      </c>
      <c r="E85" s="9">
        <v>0</v>
      </c>
      <c r="F85" s="9">
        <v>0</v>
      </c>
      <c r="G85" s="9">
        <v>0</v>
      </c>
      <c r="H85" s="9">
        <v>0</v>
      </c>
      <c r="I85" s="9">
        <v>0</v>
      </c>
      <c r="J85" s="9">
        <v>0</v>
      </c>
      <c r="K85" s="9">
        <v>0</v>
      </c>
      <c r="L85" s="9">
        <v>0</v>
      </c>
      <c r="M85" s="9">
        <v>0</v>
      </c>
      <c r="N85" s="9">
        <v>0</v>
      </c>
      <c r="O85" s="9">
        <v>0</v>
      </c>
      <c r="P85" s="9">
        <v>0</v>
      </c>
      <c r="Q85" s="9">
        <v>0</v>
      </c>
      <c r="R85" s="9">
        <v>0</v>
      </c>
      <c r="S85" s="9">
        <v>0</v>
      </c>
      <c r="T85" s="9">
        <v>0</v>
      </c>
      <c r="U85" s="9">
        <v>0</v>
      </c>
      <c r="V85" s="9">
        <v>0</v>
      </c>
      <c r="W85" s="9">
        <v>0</v>
      </c>
      <c r="X85" s="9">
        <v>0</v>
      </c>
      <c r="Y85" s="9">
        <f t="shared" si="79"/>
        <v>0</v>
      </c>
      <c r="Z85" s="9">
        <v>0</v>
      </c>
      <c r="AA85" s="9">
        <v>0</v>
      </c>
      <c r="AB85" s="9">
        <v>0</v>
      </c>
      <c r="AC85" s="9">
        <v>0</v>
      </c>
      <c r="AD85" s="9">
        <v>0</v>
      </c>
      <c r="AE85" s="9">
        <f t="shared" si="80"/>
        <v>0</v>
      </c>
      <c r="AF85" s="9">
        <v>0</v>
      </c>
      <c r="AG85" s="9">
        <f>2500000-2500000</f>
        <v>0</v>
      </c>
      <c r="AH85" s="9">
        <v>0</v>
      </c>
      <c r="AI85" s="9">
        <v>0</v>
      </c>
      <c r="AJ85" s="9">
        <f t="shared" si="81"/>
        <v>0</v>
      </c>
      <c r="AK85" s="9">
        <v>0</v>
      </c>
      <c r="AL85" s="9">
        <f t="shared" si="82"/>
        <v>0</v>
      </c>
      <c r="AM85" s="9">
        <v>0</v>
      </c>
      <c r="AN85" s="9">
        <v>0</v>
      </c>
      <c r="AO85" s="9">
        <v>0</v>
      </c>
      <c r="AQ85" s="14"/>
      <c r="AR85" s="14"/>
    </row>
    <row r="86" spans="1:44" x14ac:dyDescent="0.25">
      <c r="A86" s="11" t="s">
        <v>125</v>
      </c>
      <c r="B86" s="11" t="s">
        <v>126</v>
      </c>
      <c r="C86" s="9">
        <f t="shared" si="77"/>
        <v>5000000</v>
      </c>
      <c r="D86" s="9">
        <f t="shared" si="78"/>
        <v>0</v>
      </c>
      <c r="E86" s="9">
        <v>0</v>
      </c>
      <c r="F86" s="9">
        <v>0</v>
      </c>
      <c r="G86" s="9">
        <v>0</v>
      </c>
      <c r="H86" s="9">
        <v>0</v>
      </c>
      <c r="I86" s="9">
        <v>0</v>
      </c>
      <c r="J86" s="9">
        <v>0</v>
      </c>
      <c r="K86" s="9">
        <v>0</v>
      </c>
      <c r="L86" s="9">
        <v>0</v>
      </c>
      <c r="M86" s="9">
        <v>0</v>
      </c>
      <c r="N86" s="9">
        <v>0</v>
      </c>
      <c r="O86" s="9">
        <v>0</v>
      </c>
      <c r="P86" s="9">
        <v>0</v>
      </c>
      <c r="Q86" s="9">
        <v>0</v>
      </c>
      <c r="R86" s="9">
        <v>0</v>
      </c>
      <c r="S86" s="9">
        <v>0</v>
      </c>
      <c r="T86" s="9">
        <v>0</v>
      </c>
      <c r="U86" s="9">
        <v>0</v>
      </c>
      <c r="V86" s="9">
        <v>0</v>
      </c>
      <c r="W86" s="9">
        <v>0</v>
      </c>
      <c r="X86" s="9">
        <v>0</v>
      </c>
      <c r="Y86" s="9">
        <f t="shared" si="79"/>
        <v>0</v>
      </c>
      <c r="Z86" s="9">
        <v>0</v>
      </c>
      <c r="AA86" s="9">
        <v>0</v>
      </c>
      <c r="AB86" s="9">
        <v>0</v>
      </c>
      <c r="AC86" s="9">
        <v>0</v>
      </c>
      <c r="AD86" s="9">
        <v>0</v>
      </c>
      <c r="AE86" s="9">
        <f t="shared" si="80"/>
        <v>5000000</v>
      </c>
      <c r="AF86" s="9">
        <v>0</v>
      </c>
      <c r="AG86" s="9">
        <v>0</v>
      </c>
      <c r="AH86" s="9">
        <v>0</v>
      </c>
      <c r="AI86" s="9">
        <v>5000000</v>
      </c>
      <c r="AJ86" s="9">
        <f t="shared" si="81"/>
        <v>0</v>
      </c>
      <c r="AK86" s="9">
        <v>0</v>
      </c>
      <c r="AL86" s="9">
        <f t="shared" si="82"/>
        <v>0</v>
      </c>
      <c r="AM86" s="9">
        <v>0</v>
      </c>
      <c r="AN86" s="9">
        <v>0</v>
      </c>
      <c r="AO86" s="9">
        <v>0</v>
      </c>
      <c r="AQ86" s="14"/>
      <c r="AR86" s="14"/>
    </row>
    <row r="87" spans="1:44" x14ac:dyDescent="0.25">
      <c r="A87" s="11"/>
      <c r="B87" s="11"/>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Q87" s="14"/>
      <c r="AR87" s="14"/>
    </row>
    <row r="88" spans="1:44" s="15" customFormat="1" x14ac:dyDescent="0.25">
      <c r="A88" s="12" t="s">
        <v>127</v>
      </c>
      <c r="B88" s="12" t="s">
        <v>128</v>
      </c>
      <c r="C88" s="13">
        <f>SUM(C89:C98)</f>
        <v>239268481.31</v>
      </c>
      <c r="D88" s="13">
        <f>SUM(D89:D98)</f>
        <v>750000</v>
      </c>
      <c r="E88" s="13">
        <f t="shared" ref="E88:AO88" si="83">SUM(E89:E98)</f>
        <v>0</v>
      </c>
      <c r="F88" s="13">
        <f t="shared" si="83"/>
        <v>0</v>
      </c>
      <c r="G88" s="13">
        <f t="shared" si="83"/>
        <v>0</v>
      </c>
      <c r="H88" s="13">
        <f t="shared" si="83"/>
        <v>0</v>
      </c>
      <c r="I88" s="13">
        <f t="shared" si="83"/>
        <v>0</v>
      </c>
      <c r="J88" s="13">
        <f t="shared" si="83"/>
        <v>0</v>
      </c>
      <c r="K88" s="13">
        <f t="shared" si="83"/>
        <v>0</v>
      </c>
      <c r="L88" s="13">
        <f t="shared" si="83"/>
        <v>0</v>
      </c>
      <c r="M88" s="13">
        <f t="shared" si="83"/>
        <v>0</v>
      </c>
      <c r="N88" s="13">
        <f t="shared" si="83"/>
        <v>0</v>
      </c>
      <c r="O88" s="13">
        <f t="shared" si="83"/>
        <v>0</v>
      </c>
      <c r="P88" s="13">
        <f t="shared" si="83"/>
        <v>0</v>
      </c>
      <c r="Q88" s="13">
        <f t="shared" si="83"/>
        <v>0</v>
      </c>
      <c r="R88" s="13">
        <f t="shared" si="83"/>
        <v>0</v>
      </c>
      <c r="S88" s="13">
        <f t="shared" si="83"/>
        <v>0</v>
      </c>
      <c r="T88" s="13">
        <f t="shared" si="83"/>
        <v>0</v>
      </c>
      <c r="U88" s="13">
        <f t="shared" si="83"/>
        <v>0</v>
      </c>
      <c r="V88" s="13">
        <f t="shared" si="83"/>
        <v>0</v>
      </c>
      <c r="W88" s="13">
        <f t="shared" si="83"/>
        <v>750000</v>
      </c>
      <c r="X88" s="13">
        <f t="shared" si="83"/>
        <v>0</v>
      </c>
      <c r="Y88" s="13">
        <f t="shared" si="83"/>
        <v>49535078.750000007</v>
      </c>
      <c r="Z88" s="13">
        <f t="shared" si="83"/>
        <v>0</v>
      </c>
      <c r="AA88" s="13">
        <f t="shared" si="83"/>
        <v>0</v>
      </c>
      <c r="AB88" s="13">
        <f t="shared" si="83"/>
        <v>49535078.750000007</v>
      </c>
      <c r="AC88" s="13">
        <f t="shared" si="83"/>
        <v>0</v>
      </c>
      <c r="AD88" s="13">
        <f t="shared" si="83"/>
        <v>0</v>
      </c>
      <c r="AE88" s="13">
        <f t="shared" si="83"/>
        <v>188983402.56</v>
      </c>
      <c r="AF88" s="13">
        <f t="shared" si="83"/>
        <v>0</v>
      </c>
      <c r="AG88" s="13">
        <f t="shared" si="83"/>
        <v>14066493.5</v>
      </c>
      <c r="AH88" s="13">
        <f t="shared" si="83"/>
        <v>12000000</v>
      </c>
      <c r="AI88" s="13">
        <f t="shared" si="83"/>
        <v>162916909.06</v>
      </c>
      <c r="AJ88" s="13">
        <f t="shared" si="83"/>
        <v>0</v>
      </c>
      <c r="AK88" s="13">
        <f t="shared" si="83"/>
        <v>0</v>
      </c>
      <c r="AL88" s="13">
        <f t="shared" si="83"/>
        <v>0</v>
      </c>
      <c r="AM88" s="13">
        <f t="shared" si="83"/>
        <v>0</v>
      </c>
      <c r="AN88" s="13">
        <f t="shared" si="83"/>
        <v>0</v>
      </c>
      <c r="AO88" s="13">
        <f t="shared" si="83"/>
        <v>0</v>
      </c>
      <c r="AQ88" s="14"/>
      <c r="AR88" s="14"/>
    </row>
    <row r="89" spans="1:44" x14ac:dyDescent="0.25">
      <c r="A89" s="11" t="s">
        <v>129</v>
      </c>
      <c r="B89" s="11" t="s">
        <v>130</v>
      </c>
      <c r="C89" s="9">
        <f t="shared" ref="C89:C98" si="84">SUM(D89+Y89+AE89+AJ89)</f>
        <v>750000</v>
      </c>
      <c r="D89" s="9">
        <f t="shared" ref="D89:D98" si="85">SUM(E89:X89)</f>
        <v>750000</v>
      </c>
      <c r="E89" s="9">
        <v>0</v>
      </c>
      <c r="F89" s="9">
        <v>0</v>
      </c>
      <c r="G89" s="9">
        <v>0</v>
      </c>
      <c r="H89" s="9">
        <v>0</v>
      </c>
      <c r="I89" s="9">
        <v>0</v>
      </c>
      <c r="J89" s="9">
        <v>0</v>
      </c>
      <c r="K89" s="9">
        <v>0</v>
      </c>
      <c r="L89" s="9">
        <v>0</v>
      </c>
      <c r="M89" s="9">
        <v>0</v>
      </c>
      <c r="N89" s="9">
        <v>0</v>
      </c>
      <c r="O89" s="9">
        <v>0</v>
      </c>
      <c r="P89" s="9">
        <v>0</v>
      </c>
      <c r="Q89" s="9">
        <v>0</v>
      </c>
      <c r="R89" s="9">
        <v>0</v>
      </c>
      <c r="S89" s="9">
        <v>0</v>
      </c>
      <c r="T89" s="9">
        <v>0</v>
      </c>
      <c r="U89" s="9">
        <v>0</v>
      </c>
      <c r="V89" s="9">
        <v>0</v>
      </c>
      <c r="W89" s="9">
        <v>750000</v>
      </c>
      <c r="X89" s="9">
        <v>0</v>
      </c>
      <c r="Y89" s="9">
        <f t="shared" ref="Y89:Y98" si="86">SUM(Z89:AD89)</f>
        <v>0</v>
      </c>
      <c r="Z89" s="9">
        <v>0</v>
      </c>
      <c r="AA89" s="9">
        <v>0</v>
      </c>
      <c r="AB89" s="9">
        <v>0</v>
      </c>
      <c r="AC89" s="9">
        <v>0</v>
      </c>
      <c r="AD89" s="9">
        <v>0</v>
      </c>
      <c r="AE89" s="9">
        <f t="shared" ref="AE89:AE98" si="87">SUM(AF89:AI89)</f>
        <v>0</v>
      </c>
      <c r="AF89" s="9">
        <v>0</v>
      </c>
      <c r="AG89" s="9">
        <v>0</v>
      </c>
      <c r="AH89" s="9">
        <v>0</v>
      </c>
      <c r="AI89" s="9">
        <v>0</v>
      </c>
      <c r="AJ89" s="9">
        <f t="shared" ref="AJ89:AJ98" si="88">SUM(AK89:AL89)</f>
        <v>0</v>
      </c>
      <c r="AK89" s="9">
        <v>0</v>
      </c>
      <c r="AL89" s="9">
        <f t="shared" ref="AL89:AL98" si="89">SUM(AM89:AO89)</f>
        <v>0</v>
      </c>
      <c r="AM89" s="9">
        <v>0</v>
      </c>
      <c r="AN89" s="9">
        <v>0</v>
      </c>
      <c r="AO89" s="9">
        <v>0</v>
      </c>
      <c r="AQ89" s="14"/>
      <c r="AR89" s="14"/>
    </row>
    <row r="90" spans="1:44" x14ac:dyDescent="0.25">
      <c r="A90" s="11" t="s">
        <v>131</v>
      </c>
      <c r="B90" s="11" t="s">
        <v>132</v>
      </c>
      <c r="C90" s="9">
        <f t="shared" si="84"/>
        <v>12000000</v>
      </c>
      <c r="D90" s="9">
        <f t="shared" si="85"/>
        <v>0</v>
      </c>
      <c r="E90" s="9">
        <v>0</v>
      </c>
      <c r="F90" s="9">
        <v>0</v>
      </c>
      <c r="G90" s="9">
        <v>0</v>
      </c>
      <c r="H90" s="9">
        <v>0</v>
      </c>
      <c r="I90" s="9">
        <v>0</v>
      </c>
      <c r="J90" s="9">
        <v>0</v>
      </c>
      <c r="K90" s="9">
        <v>0</v>
      </c>
      <c r="L90" s="9">
        <v>0</v>
      </c>
      <c r="M90" s="9">
        <v>0</v>
      </c>
      <c r="N90" s="9">
        <v>0</v>
      </c>
      <c r="O90" s="9">
        <v>0</v>
      </c>
      <c r="P90" s="9">
        <v>0</v>
      </c>
      <c r="Q90" s="9">
        <v>0</v>
      </c>
      <c r="R90" s="9">
        <v>0</v>
      </c>
      <c r="S90" s="9">
        <v>0</v>
      </c>
      <c r="T90" s="9">
        <v>0</v>
      </c>
      <c r="U90" s="9">
        <v>0</v>
      </c>
      <c r="V90" s="9">
        <v>0</v>
      </c>
      <c r="W90" s="9">
        <v>0</v>
      </c>
      <c r="X90" s="9">
        <v>0</v>
      </c>
      <c r="Y90" s="9">
        <f t="shared" si="86"/>
        <v>0</v>
      </c>
      <c r="Z90" s="9">
        <v>0</v>
      </c>
      <c r="AA90" s="9">
        <v>0</v>
      </c>
      <c r="AB90" s="9">
        <v>0</v>
      </c>
      <c r="AC90" s="9">
        <v>0</v>
      </c>
      <c r="AD90" s="9">
        <v>0</v>
      </c>
      <c r="AE90" s="9">
        <f t="shared" si="87"/>
        <v>12000000</v>
      </c>
      <c r="AF90" s="9">
        <v>0</v>
      </c>
      <c r="AG90" s="9">
        <v>0</v>
      </c>
      <c r="AH90" s="9">
        <v>12000000</v>
      </c>
      <c r="AI90" s="9">
        <v>0</v>
      </c>
      <c r="AJ90" s="9">
        <f t="shared" si="88"/>
        <v>0</v>
      </c>
      <c r="AK90" s="9">
        <v>0</v>
      </c>
      <c r="AL90" s="9">
        <f t="shared" si="89"/>
        <v>0</v>
      </c>
      <c r="AM90" s="9">
        <v>0</v>
      </c>
      <c r="AN90" s="9">
        <v>0</v>
      </c>
      <c r="AO90" s="9">
        <v>0</v>
      </c>
      <c r="AQ90" s="14"/>
      <c r="AR90" s="14"/>
    </row>
    <row r="91" spans="1:44" x14ac:dyDescent="0.25">
      <c r="A91" s="11" t="s">
        <v>133</v>
      </c>
      <c r="B91" s="11" t="s">
        <v>134</v>
      </c>
      <c r="C91" s="9">
        <f t="shared" si="84"/>
        <v>14066493.5</v>
      </c>
      <c r="D91" s="9">
        <f t="shared" si="85"/>
        <v>0</v>
      </c>
      <c r="E91" s="9">
        <v>0</v>
      </c>
      <c r="F91" s="9">
        <v>0</v>
      </c>
      <c r="G91" s="9">
        <v>0</v>
      </c>
      <c r="H91" s="9">
        <v>0</v>
      </c>
      <c r="I91" s="9">
        <v>0</v>
      </c>
      <c r="J91" s="9">
        <v>0</v>
      </c>
      <c r="K91" s="9">
        <v>0</v>
      </c>
      <c r="L91" s="9">
        <v>0</v>
      </c>
      <c r="M91" s="9">
        <v>0</v>
      </c>
      <c r="N91" s="9">
        <v>0</v>
      </c>
      <c r="O91" s="9">
        <v>0</v>
      </c>
      <c r="P91" s="9">
        <v>0</v>
      </c>
      <c r="Q91" s="9">
        <v>0</v>
      </c>
      <c r="R91" s="9">
        <v>0</v>
      </c>
      <c r="S91" s="9">
        <v>0</v>
      </c>
      <c r="T91" s="9">
        <v>0</v>
      </c>
      <c r="U91" s="9">
        <v>0</v>
      </c>
      <c r="V91" s="9">
        <v>0</v>
      </c>
      <c r="W91" s="9">
        <v>0</v>
      </c>
      <c r="X91" s="9">
        <v>0</v>
      </c>
      <c r="Y91" s="9">
        <f t="shared" si="86"/>
        <v>0</v>
      </c>
      <c r="Z91" s="9">
        <v>0</v>
      </c>
      <c r="AA91" s="9">
        <v>0</v>
      </c>
      <c r="AB91" s="9">
        <v>0</v>
      </c>
      <c r="AC91" s="9">
        <v>0</v>
      </c>
      <c r="AD91" s="9">
        <v>0</v>
      </c>
      <c r="AE91" s="9">
        <f t="shared" si="87"/>
        <v>14066493.5</v>
      </c>
      <c r="AF91" s="9">
        <v>0</v>
      </c>
      <c r="AG91" s="9">
        <v>14066493.5</v>
      </c>
      <c r="AH91" s="9">
        <v>0</v>
      </c>
      <c r="AI91" s="9">
        <v>0</v>
      </c>
      <c r="AJ91" s="9">
        <f t="shared" si="88"/>
        <v>0</v>
      </c>
      <c r="AK91" s="9">
        <v>0</v>
      </c>
      <c r="AL91" s="9">
        <f t="shared" si="89"/>
        <v>0</v>
      </c>
      <c r="AM91" s="9">
        <v>0</v>
      </c>
      <c r="AN91" s="9">
        <v>0</v>
      </c>
      <c r="AO91" s="9">
        <v>0</v>
      </c>
      <c r="AQ91" s="14"/>
      <c r="AR91" s="14"/>
    </row>
    <row r="92" spans="1:44" x14ac:dyDescent="0.25">
      <c r="A92" s="11" t="s">
        <v>135</v>
      </c>
      <c r="B92" s="11" t="s">
        <v>136</v>
      </c>
      <c r="C92" s="9">
        <f t="shared" si="84"/>
        <v>0</v>
      </c>
      <c r="D92" s="9">
        <f t="shared" si="85"/>
        <v>0</v>
      </c>
      <c r="E92" s="9">
        <v>0</v>
      </c>
      <c r="F92" s="9">
        <v>0</v>
      </c>
      <c r="G92" s="9">
        <v>0</v>
      </c>
      <c r="H92" s="9">
        <v>0</v>
      </c>
      <c r="I92" s="9">
        <v>0</v>
      </c>
      <c r="J92" s="9">
        <v>0</v>
      </c>
      <c r="K92" s="9">
        <v>0</v>
      </c>
      <c r="L92" s="9">
        <v>0</v>
      </c>
      <c r="M92" s="9">
        <v>0</v>
      </c>
      <c r="N92" s="9">
        <v>0</v>
      </c>
      <c r="O92" s="9">
        <v>0</v>
      </c>
      <c r="P92" s="9">
        <v>0</v>
      </c>
      <c r="Q92" s="9">
        <v>0</v>
      </c>
      <c r="R92" s="9">
        <v>0</v>
      </c>
      <c r="S92" s="9">
        <v>0</v>
      </c>
      <c r="T92" s="9">
        <v>0</v>
      </c>
      <c r="U92" s="9">
        <v>0</v>
      </c>
      <c r="V92" s="9">
        <v>0</v>
      </c>
      <c r="W92" s="9">
        <v>0</v>
      </c>
      <c r="X92" s="9">
        <v>0</v>
      </c>
      <c r="Y92" s="9">
        <f t="shared" si="86"/>
        <v>0</v>
      </c>
      <c r="Z92" s="9">
        <v>0</v>
      </c>
      <c r="AA92" s="9">
        <v>0</v>
      </c>
      <c r="AB92" s="9">
        <f>8078568-8078568</f>
        <v>0</v>
      </c>
      <c r="AC92" s="9">
        <v>0</v>
      </c>
      <c r="AD92" s="9">
        <v>0</v>
      </c>
      <c r="AE92" s="9">
        <f t="shared" si="87"/>
        <v>0</v>
      </c>
      <c r="AF92" s="9">
        <v>0</v>
      </c>
      <c r="AG92" s="9">
        <v>0</v>
      </c>
      <c r="AH92" s="9">
        <v>0</v>
      </c>
      <c r="AI92" s="9">
        <v>0</v>
      </c>
      <c r="AJ92" s="9">
        <f t="shared" si="88"/>
        <v>0</v>
      </c>
      <c r="AK92" s="9">
        <v>0</v>
      </c>
      <c r="AL92" s="9">
        <f t="shared" si="89"/>
        <v>0</v>
      </c>
      <c r="AM92" s="9">
        <v>0</v>
      </c>
      <c r="AN92" s="9">
        <v>0</v>
      </c>
      <c r="AO92" s="9">
        <v>0</v>
      </c>
      <c r="AQ92" s="14"/>
      <c r="AR92" s="14"/>
    </row>
    <row r="93" spans="1:44" x14ac:dyDescent="0.25">
      <c r="A93" s="11" t="s">
        <v>137</v>
      </c>
      <c r="B93" s="11" t="s">
        <v>138</v>
      </c>
      <c r="C93" s="9">
        <f t="shared" si="84"/>
        <v>0</v>
      </c>
      <c r="D93" s="9">
        <f t="shared" si="85"/>
        <v>0</v>
      </c>
      <c r="E93" s="9">
        <v>0</v>
      </c>
      <c r="F93" s="9">
        <v>0</v>
      </c>
      <c r="G93" s="9">
        <v>0</v>
      </c>
      <c r="H93" s="9">
        <v>0</v>
      </c>
      <c r="I93" s="9">
        <v>0</v>
      </c>
      <c r="J93" s="9">
        <v>0</v>
      </c>
      <c r="K93" s="9">
        <v>0</v>
      </c>
      <c r="L93" s="9">
        <v>0</v>
      </c>
      <c r="M93" s="9">
        <v>0</v>
      </c>
      <c r="N93" s="9">
        <v>0</v>
      </c>
      <c r="O93" s="9">
        <v>0</v>
      </c>
      <c r="P93" s="9">
        <v>0</v>
      </c>
      <c r="Q93" s="9">
        <v>0</v>
      </c>
      <c r="R93" s="9">
        <v>0</v>
      </c>
      <c r="S93" s="9">
        <v>0</v>
      </c>
      <c r="T93" s="9">
        <v>0</v>
      </c>
      <c r="U93" s="9">
        <v>0</v>
      </c>
      <c r="V93" s="9">
        <v>0</v>
      </c>
      <c r="W93" s="9">
        <v>0</v>
      </c>
      <c r="X93" s="9">
        <v>0</v>
      </c>
      <c r="Y93" s="9">
        <f t="shared" si="86"/>
        <v>0</v>
      </c>
      <c r="Z93" s="9">
        <v>0</v>
      </c>
      <c r="AA93" s="9">
        <v>0</v>
      </c>
      <c r="AB93" s="9">
        <f>33085963-33085963</f>
        <v>0</v>
      </c>
      <c r="AC93" s="9">
        <v>0</v>
      </c>
      <c r="AD93" s="9">
        <v>0</v>
      </c>
      <c r="AE93" s="9">
        <f t="shared" si="87"/>
        <v>0</v>
      </c>
      <c r="AF93" s="9">
        <v>0</v>
      </c>
      <c r="AG93" s="9">
        <v>0</v>
      </c>
      <c r="AH93" s="9">
        <v>0</v>
      </c>
      <c r="AI93" s="9">
        <v>0</v>
      </c>
      <c r="AJ93" s="9">
        <f t="shared" si="88"/>
        <v>0</v>
      </c>
      <c r="AK93" s="9">
        <v>0</v>
      </c>
      <c r="AL93" s="9">
        <f t="shared" si="89"/>
        <v>0</v>
      </c>
      <c r="AM93" s="9">
        <v>0</v>
      </c>
      <c r="AN93" s="9">
        <v>0</v>
      </c>
      <c r="AO93" s="9">
        <v>0</v>
      </c>
      <c r="AQ93" s="14"/>
      <c r="AR93" s="14"/>
    </row>
    <row r="94" spans="1:44" x14ac:dyDescent="0.25">
      <c r="A94" s="11" t="s">
        <v>139</v>
      </c>
      <c r="B94" s="11" t="s">
        <v>140</v>
      </c>
      <c r="C94" s="9">
        <f t="shared" si="84"/>
        <v>0</v>
      </c>
      <c r="D94" s="9">
        <f t="shared" si="85"/>
        <v>0</v>
      </c>
      <c r="E94" s="9">
        <v>0</v>
      </c>
      <c r="F94" s="9">
        <v>0</v>
      </c>
      <c r="G94" s="9">
        <v>0</v>
      </c>
      <c r="H94" s="9">
        <v>0</v>
      </c>
      <c r="I94" s="9">
        <v>0</v>
      </c>
      <c r="J94" s="9">
        <v>0</v>
      </c>
      <c r="K94" s="9">
        <v>0</v>
      </c>
      <c r="L94" s="9">
        <v>0</v>
      </c>
      <c r="M94" s="9">
        <v>0</v>
      </c>
      <c r="N94" s="9">
        <v>0</v>
      </c>
      <c r="O94" s="9">
        <v>0</v>
      </c>
      <c r="P94" s="9">
        <v>0</v>
      </c>
      <c r="Q94" s="9">
        <v>0</v>
      </c>
      <c r="R94" s="9">
        <v>0</v>
      </c>
      <c r="S94" s="9">
        <v>0</v>
      </c>
      <c r="T94" s="9">
        <v>0</v>
      </c>
      <c r="U94" s="9">
        <v>0</v>
      </c>
      <c r="V94" s="9">
        <v>0</v>
      </c>
      <c r="W94" s="9">
        <v>0</v>
      </c>
      <c r="X94" s="9">
        <v>0</v>
      </c>
      <c r="Y94" s="9">
        <f t="shared" si="86"/>
        <v>0</v>
      </c>
      <c r="Z94" s="9">
        <v>0</v>
      </c>
      <c r="AA94" s="9">
        <v>0</v>
      </c>
      <c r="AB94" s="9">
        <v>0</v>
      </c>
      <c r="AC94" s="9">
        <v>0</v>
      </c>
      <c r="AD94" s="9">
        <v>0</v>
      </c>
      <c r="AE94" s="9">
        <f t="shared" si="87"/>
        <v>0</v>
      </c>
      <c r="AF94" s="9">
        <v>0</v>
      </c>
      <c r="AG94" s="9">
        <v>0</v>
      </c>
      <c r="AH94" s="9">
        <v>0</v>
      </c>
      <c r="AI94" s="9">
        <v>0</v>
      </c>
      <c r="AJ94" s="9">
        <f t="shared" si="88"/>
        <v>0</v>
      </c>
      <c r="AK94" s="9">
        <v>0</v>
      </c>
      <c r="AL94" s="9">
        <f t="shared" si="89"/>
        <v>0</v>
      </c>
      <c r="AM94" s="9">
        <v>0</v>
      </c>
      <c r="AN94" s="9">
        <v>0</v>
      </c>
      <c r="AO94" s="9">
        <v>0</v>
      </c>
      <c r="AQ94" s="14"/>
      <c r="AR94" s="14"/>
    </row>
    <row r="95" spans="1:44" x14ac:dyDescent="0.25">
      <c r="A95" s="11" t="s">
        <v>141</v>
      </c>
      <c r="B95" s="11" t="s">
        <v>142</v>
      </c>
      <c r="C95" s="9">
        <f t="shared" si="84"/>
        <v>0</v>
      </c>
      <c r="D95" s="9">
        <f t="shared" si="85"/>
        <v>0</v>
      </c>
      <c r="E95" s="9">
        <v>0</v>
      </c>
      <c r="F95" s="9">
        <v>0</v>
      </c>
      <c r="G95" s="9">
        <v>0</v>
      </c>
      <c r="H95" s="9">
        <v>0</v>
      </c>
      <c r="I95" s="9">
        <v>0</v>
      </c>
      <c r="J95" s="9">
        <v>0</v>
      </c>
      <c r="K95" s="9">
        <v>0</v>
      </c>
      <c r="L95" s="9">
        <v>0</v>
      </c>
      <c r="M95" s="9">
        <v>0</v>
      </c>
      <c r="N95" s="9">
        <v>0</v>
      </c>
      <c r="O95" s="9">
        <v>0</v>
      </c>
      <c r="P95" s="9">
        <v>0</v>
      </c>
      <c r="Q95" s="9">
        <v>0</v>
      </c>
      <c r="R95" s="9">
        <v>0</v>
      </c>
      <c r="S95" s="9">
        <v>0</v>
      </c>
      <c r="T95" s="9">
        <v>0</v>
      </c>
      <c r="U95" s="9">
        <v>0</v>
      </c>
      <c r="V95" s="9">
        <v>0</v>
      </c>
      <c r="W95" s="9">
        <v>0</v>
      </c>
      <c r="X95" s="9">
        <v>0</v>
      </c>
      <c r="Y95" s="9">
        <f t="shared" si="86"/>
        <v>0</v>
      </c>
      <c r="Z95" s="9">
        <v>0</v>
      </c>
      <c r="AA95" s="9">
        <v>0</v>
      </c>
      <c r="AB95" s="9">
        <v>0</v>
      </c>
      <c r="AC95" s="9">
        <v>0</v>
      </c>
      <c r="AD95" s="9">
        <v>0</v>
      </c>
      <c r="AE95" s="9">
        <f t="shared" si="87"/>
        <v>0</v>
      </c>
      <c r="AF95" s="9">
        <v>0</v>
      </c>
      <c r="AG95" s="9">
        <v>0</v>
      </c>
      <c r="AH95" s="9">
        <v>0</v>
      </c>
      <c r="AI95" s="9">
        <v>0</v>
      </c>
      <c r="AJ95" s="9">
        <f t="shared" si="88"/>
        <v>0</v>
      </c>
      <c r="AK95" s="9">
        <v>0</v>
      </c>
      <c r="AL95" s="9">
        <f t="shared" si="89"/>
        <v>0</v>
      </c>
      <c r="AM95" s="9">
        <v>0</v>
      </c>
      <c r="AN95" s="9">
        <v>0</v>
      </c>
      <c r="AO95" s="9">
        <v>0</v>
      </c>
      <c r="AQ95" s="14"/>
      <c r="AR95" s="14"/>
    </row>
    <row r="96" spans="1:44" x14ac:dyDescent="0.25">
      <c r="A96" s="11" t="s">
        <v>143</v>
      </c>
      <c r="B96" s="11" t="s">
        <v>144</v>
      </c>
      <c r="C96" s="9">
        <f t="shared" si="84"/>
        <v>162916909.06</v>
      </c>
      <c r="D96" s="9">
        <f t="shared" si="85"/>
        <v>0</v>
      </c>
      <c r="E96" s="9">
        <v>0</v>
      </c>
      <c r="F96" s="9">
        <v>0</v>
      </c>
      <c r="G96" s="9">
        <v>0</v>
      </c>
      <c r="H96" s="9">
        <v>0</v>
      </c>
      <c r="I96" s="9">
        <v>0</v>
      </c>
      <c r="J96" s="9">
        <v>0</v>
      </c>
      <c r="K96" s="9">
        <v>0</v>
      </c>
      <c r="L96" s="9">
        <v>0</v>
      </c>
      <c r="M96" s="9">
        <v>0</v>
      </c>
      <c r="N96" s="9">
        <v>0</v>
      </c>
      <c r="O96" s="9">
        <v>0</v>
      </c>
      <c r="P96" s="9">
        <v>0</v>
      </c>
      <c r="Q96" s="9">
        <v>0</v>
      </c>
      <c r="R96" s="9">
        <v>0</v>
      </c>
      <c r="S96" s="9">
        <v>0</v>
      </c>
      <c r="T96" s="9">
        <v>0</v>
      </c>
      <c r="U96" s="9">
        <v>0</v>
      </c>
      <c r="V96" s="9">
        <v>0</v>
      </c>
      <c r="W96" s="9">
        <v>0</v>
      </c>
      <c r="X96" s="9">
        <v>0</v>
      </c>
      <c r="Y96" s="9">
        <f t="shared" si="86"/>
        <v>0</v>
      </c>
      <c r="Z96" s="9">
        <v>0</v>
      </c>
      <c r="AA96" s="9">
        <v>0</v>
      </c>
      <c r="AB96" s="9">
        <v>0</v>
      </c>
      <c r="AC96" s="9">
        <v>0</v>
      </c>
      <c r="AD96" s="9">
        <v>0</v>
      </c>
      <c r="AE96" s="9">
        <f t="shared" si="87"/>
        <v>162916909.06</v>
      </c>
      <c r="AF96" s="9">
        <v>0</v>
      </c>
      <c r="AG96" s="9">
        <v>0</v>
      </c>
      <c r="AH96" s="9">
        <v>0</v>
      </c>
      <c r="AI96" s="9">
        <f>90119734.02+72797175.04</f>
        <v>162916909.06</v>
      </c>
      <c r="AJ96" s="9">
        <f t="shared" si="88"/>
        <v>0</v>
      </c>
      <c r="AK96" s="9">
        <v>0</v>
      </c>
      <c r="AL96" s="9">
        <f t="shared" si="89"/>
        <v>0</v>
      </c>
      <c r="AM96" s="9">
        <v>0</v>
      </c>
      <c r="AN96" s="9">
        <v>0</v>
      </c>
      <c r="AO96" s="9">
        <v>0</v>
      </c>
      <c r="AQ96" s="14"/>
      <c r="AR96" s="14"/>
    </row>
    <row r="97" spans="1:44" x14ac:dyDescent="0.25">
      <c r="A97" s="11" t="s">
        <v>145</v>
      </c>
      <c r="B97" s="11" t="s">
        <v>146</v>
      </c>
      <c r="C97" s="9">
        <f t="shared" si="84"/>
        <v>27360125</v>
      </c>
      <c r="D97" s="9">
        <f t="shared" si="85"/>
        <v>0</v>
      </c>
      <c r="E97" s="9">
        <v>0</v>
      </c>
      <c r="F97" s="9">
        <v>0</v>
      </c>
      <c r="G97" s="9">
        <v>0</v>
      </c>
      <c r="H97" s="9">
        <v>0</v>
      </c>
      <c r="I97" s="9">
        <v>0</v>
      </c>
      <c r="J97" s="9">
        <v>0</v>
      </c>
      <c r="K97" s="9">
        <v>0</v>
      </c>
      <c r="L97" s="9">
        <v>0</v>
      </c>
      <c r="M97" s="9">
        <v>0</v>
      </c>
      <c r="N97" s="9">
        <v>0</v>
      </c>
      <c r="O97" s="9">
        <v>0</v>
      </c>
      <c r="P97" s="9">
        <v>0</v>
      </c>
      <c r="Q97" s="9">
        <v>0</v>
      </c>
      <c r="R97" s="9">
        <v>0</v>
      </c>
      <c r="S97" s="9">
        <v>0</v>
      </c>
      <c r="T97" s="9">
        <v>0</v>
      </c>
      <c r="U97" s="9">
        <v>0</v>
      </c>
      <c r="V97" s="9">
        <v>0</v>
      </c>
      <c r="W97" s="9">
        <v>0</v>
      </c>
      <c r="X97" s="9">
        <v>0</v>
      </c>
      <c r="Y97" s="9">
        <f t="shared" si="86"/>
        <v>27360125</v>
      </c>
      <c r="Z97" s="9">
        <v>0</v>
      </c>
      <c r="AA97" s="9">
        <v>0</v>
      </c>
      <c r="AB97" s="9">
        <f>27360125</f>
        <v>27360125</v>
      </c>
      <c r="AC97" s="9">
        <v>0</v>
      </c>
      <c r="AD97" s="9">
        <v>0</v>
      </c>
      <c r="AE97" s="9">
        <f t="shared" si="87"/>
        <v>0</v>
      </c>
      <c r="AF97" s="9">
        <v>0</v>
      </c>
      <c r="AG97" s="9">
        <v>0</v>
      </c>
      <c r="AH97" s="9">
        <v>0</v>
      </c>
      <c r="AI97" s="9">
        <v>0</v>
      </c>
      <c r="AJ97" s="9">
        <f t="shared" si="88"/>
        <v>0</v>
      </c>
      <c r="AK97" s="9">
        <v>0</v>
      </c>
      <c r="AL97" s="9">
        <f t="shared" si="89"/>
        <v>0</v>
      </c>
      <c r="AM97" s="9">
        <v>0</v>
      </c>
      <c r="AN97" s="9">
        <v>0</v>
      </c>
      <c r="AO97" s="9">
        <v>0</v>
      </c>
      <c r="AQ97" s="14"/>
      <c r="AR97" s="14"/>
    </row>
    <row r="98" spans="1:44" x14ac:dyDescent="0.25">
      <c r="A98" s="11" t="s">
        <v>147</v>
      </c>
      <c r="B98" s="11" t="s">
        <v>148</v>
      </c>
      <c r="C98" s="9">
        <f t="shared" si="84"/>
        <v>22174953.750000007</v>
      </c>
      <c r="D98" s="9">
        <f t="shared" si="85"/>
        <v>0</v>
      </c>
      <c r="E98" s="9">
        <v>0</v>
      </c>
      <c r="F98" s="9">
        <v>0</v>
      </c>
      <c r="G98" s="9">
        <v>0</v>
      </c>
      <c r="H98" s="9">
        <v>0</v>
      </c>
      <c r="I98" s="9">
        <v>0</v>
      </c>
      <c r="J98" s="9">
        <v>0</v>
      </c>
      <c r="K98" s="9">
        <v>0</v>
      </c>
      <c r="L98" s="9">
        <v>0</v>
      </c>
      <c r="M98" s="9">
        <v>0</v>
      </c>
      <c r="N98" s="9">
        <v>0</v>
      </c>
      <c r="O98" s="9">
        <v>0</v>
      </c>
      <c r="P98" s="9">
        <v>0</v>
      </c>
      <c r="Q98" s="9">
        <v>0</v>
      </c>
      <c r="R98" s="9">
        <v>0</v>
      </c>
      <c r="S98" s="9">
        <v>0</v>
      </c>
      <c r="T98" s="9">
        <v>0</v>
      </c>
      <c r="U98" s="9">
        <v>0</v>
      </c>
      <c r="V98" s="9">
        <v>0</v>
      </c>
      <c r="W98" s="9">
        <v>0</v>
      </c>
      <c r="X98" s="9">
        <v>0</v>
      </c>
      <c r="Y98" s="9">
        <f t="shared" si="86"/>
        <v>22174953.750000007</v>
      </c>
      <c r="Z98" s="9">
        <v>0</v>
      </c>
      <c r="AA98" s="9">
        <v>0</v>
      </c>
      <c r="AB98" s="9">
        <f>57912500-19697075.24-16040471.01</f>
        <v>22174953.750000007</v>
      </c>
      <c r="AC98" s="9">
        <v>0</v>
      </c>
      <c r="AD98" s="9">
        <v>0</v>
      </c>
      <c r="AE98" s="9">
        <f t="shared" si="87"/>
        <v>0</v>
      </c>
      <c r="AF98" s="9">
        <v>0</v>
      </c>
      <c r="AG98" s="9">
        <v>0</v>
      </c>
      <c r="AH98" s="9">
        <v>0</v>
      </c>
      <c r="AI98" s="9">
        <v>0</v>
      </c>
      <c r="AJ98" s="9">
        <f t="shared" si="88"/>
        <v>0</v>
      </c>
      <c r="AK98" s="9">
        <v>0</v>
      </c>
      <c r="AL98" s="9">
        <f t="shared" si="89"/>
        <v>0</v>
      </c>
      <c r="AM98" s="9">
        <v>0</v>
      </c>
      <c r="AN98" s="9">
        <v>0</v>
      </c>
      <c r="AO98" s="9">
        <v>0</v>
      </c>
      <c r="AQ98" s="14"/>
      <c r="AR98" s="14"/>
    </row>
    <row r="99" spans="1:44" x14ac:dyDescent="0.25">
      <c r="A99" s="11"/>
      <c r="B99" s="11"/>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Q99" s="14"/>
      <c r="AR99" s="14"/>
    </row>
    <row r="100" spans="1:44" s="15" customFormat="1" x14ac:dyDescent="0.25">
      <c r="A100" s="12" t="s">
        <v>149</v>
      </c>
      <c r="B100" s="12" t="s">
        <v>150</v>
      </c>
      <c r="C100" s="13">
        <f>SUM(C101:C107)</f>
        <v>178822500</v>
      </c>
      <c r="D100" s="13">
        <f>SUM(D101:D107)</f>
        <v>47475000</v>
      </c>
      <c r="E100" s="13">
        <f t="shared" ref="E100:AO100" si="90">SUM(E101:E107)</f>
        <v>0</v>
      </c>
      <c r="F100" s="13">
        <f t="shared" si="90"/>
        <v>0</v>
      </c>
      <c r="G100" s="13">
        <f t="shared" si="90"/>
        <v>0</v>
      </c>
      <c r="H100" s="13">
        <f t="shared" si="90"/>
        <v>0</v>
      </c>
      <c r="I100" s="13">
        <f t="shared" si="90"/>
        <v>0</v>
      </c>
      <c r="J100" s="13">
        <f t="shared" si="90"/>
        <v>0</v>
      </c>
      <c r="K100" s="13">
        <f t="shared" si="90"/>
        <v>0</v>
      </c>
      <c r="L100" s="13">
        <f t="shared" si="90"/>
        <v>16875000</v>
      </c>
      <c r="M100" s="13">
        <f t="shared" si="90"/>
        <v>0</v>
      </c>
      <c r="N100" s="13">
        <f t="shared" si="90"/>
        <v>22600000</v>
      </c>
      <c r="O100" s="13">
        <f t="shared" si="90"/>
        <v>0</v>
      </c>
      <c r="P100" s="13">
        <f t="shared" si="90"/>
        <v>0</v>
      </c>
      <c r="Q100" s="13">
        <f t="shared" si="90"/>
        <v>0</v>
      </c>
      <c r="R100" s="13">
        <f t="shared" si="90"/>
        <v>0</v>
      </c>
      <c r="S100" s="13">
        <f t="shared" si="90"/>
        <v>0</v>
      </c>
      <c r="T100" s="13">
        <f t="shared" si="90"/>
        <v>0</v>
      </c>
      <c r="U100" s="13">
        <f t="shared" si="90"/>
        <v>0</v>
      </c>
      <c r="V100" s="13">
        <f t="shared" si="90"/>
        <v>0</v>
      </c>
      <c r="W100" s="13">
        <f t="shared" si="90"/>
        <v>0</v>
      </c>
      <c r="X100" s="13">
        <f t="shared" si="90"/>
        <v>8000000</v>
      </c>
      <c r="Y100" s="13">
        <f t="shared" si="90"/>
        <v>23504000</v>
      </c>
      <c r="Z100" s="13">
        <f t="shared" si="90"/>
        <v>0</v>
      </c>
      <c r="AA100" s="13">
        <f t="shared" si="90"/>
        <v>0</v>
      </c>
      <c r="AB100" s="13">
        <f t="shared" si="90"/>
        <v>23504000</v>
      </c>
      <c r="AC100" s="13">
        <f t="shared" si="90"/>
        <v>0</v>
      </c>
      <c r="AD100" s="13">
        <f t="shared" si="90"/>
        <v>0</v>
      </c>
      <c r="AE100" s="13">
        <f t="shared" si="90"/>
        <v>18818500</v>
      </c>
      <c r="AF100" s="13">
        <f t="shared" si="90"/>
        <v>0</v>
      </c>
      <c r="AG100" s="13">
        <f t="shared" si="90"/>
        <v>818500</v>
      </c>
      <c r="AH100" s="13">
        <f t="shared" si="90"/>
        <v>0</v>
      </c>
      <c r="AI100" s="13">
        <f t="shared" si="90"/>
        <v>18000000</v>
      </c>
      <c r="AJ100" s="13">
        <f t="shared" si="90"/>
        <v>89025000</v>
      </c>
      <c r="AK100" s="13">
        <f t="shared" si="90"/>
        <v>89025000</v>
      </c>
      <c r="AL100" s="13">
        <f t="shared" si="90"/>
        <v>0</v>
      </c>
      <c r="AM100" s="13">
        <f t="shared" si="90"/>
        <v>0</v>
      </c>
      <c r="AN100" s="13">
        <f t="shared" si="90"/>
        <v>0</v>
      </c>
      <c r="AO100" s="13">
        <f t="shared" si="90"/>
        <v>0</v>
      </c>
      <c r="AQ100" s="14"/>
      <c r="AR100" s="14"/>
    </row>
    <row r="101" spans="1:44" x14ac:dyDescent="0.25">
      <c r="A101" s="11" t="s">
        <v>151</v>
      </c>
      <c r="B101" s="11" t="s">
        <v>152</v>
      </c>
      <c r="C101" s="9">
        <f t="shared" ref="C101:C111" si="91">SUM(D101+Y101+AE101+AJ101)</f>
        <v>136500000</v>
      </c>
      <c r="D101" s="9">
        <f t="shared" ref="D101:D111" si="92">SUM(E101:X101)</f>
        <v>47475000</v>
      </c>
      <c r="E101" s="9">
        <v>0</v>
      </c>
      <c r="F101" s="9">
        <v>0</v>
      </c>
      <c r="G101" s="9">
        <v>0</v>
      </c>
      <c r="H101" s="9">
        <v>0</v>
      </c>
      <c r="I101" s="9">
        <v>0</v>
      </c>
      <c r="J101" s="9">
        <v>0</v>
      </c>
      <c r="K101" s="9">
        <v>0</v>
      </c>
      <c r="L101" s="9">
        <v>16875000</v>
      </c>
      <c r="M101" s="9">
        <v>0</v>
      </c>
      <c r="N101" s="9">
        <v>22600000</v>
      </c>
      <c r="O101" s="9">
        <v>0</v>
      </c>
      <c r="P101" s="9">
        <v>0</v>
      </c>
      <c r="Q101" s="9">
        <v>0</v>
      </c>
      <c r="R101" s="9">
        <v>0</v>
      </c>
      <c r="S101" s="9">
        <v>0</v>
      </c>
      <c r="T101" s="9">
        <v>0</v>
      </c>
      <c r="U101" s="9">
        <v>0</v>
      </c>
      <c r="V101" s="9">
        <v>0</v>
      </c>
      <c r="W101" s="9">
        <v>0</v>
      </c>
      <c r="X101" s="9">
        <v>8000000</v>
      </c>
      <c r="Y101" s="9">
        <f t="shared" ref="Y101:Y111" si="93">SUM(Z101:AD101)</f>
        <v>0</v>
      </c>
      <c r="Z101" s="9">
        <v>0</v>
      </c>
      <c r="AA101" s="9">
        <v>0</v>
      </c>
      <c r="AB101" s="9">
        <v>0</v>
      </c>
      <c r="AC101" s="9">
        <v>0</v>
      </c>
      <c r="AD101" s="9">
        <v>0</v>
      </c>
      <c r="AE101" s="9">
        <f t="shared" ref="AE101:AE111" si="94">SUM(AF101:AI101)</f>
        <v>0</v>
      </c>
      <c r="AF101" s="9">
        <v>0</v>
      </c>
      <c r="AG101" s="9">
        <v>0</v>
      </c>
      <c r="AH101" s="9">
        <v>0</v>
      </c>
      <c r="AI101" s="9">
        <v>0</v>
      </c>
      <c r="AJ101" s="9">
        <f t="shared" ref="AJ101:AJ111" si="95">SUM(AK101:AL101)</f>
        <v>89025000</v>
      </c>
      <c r="AK101" s="9">
        <v>89025000</v>
      </c>
      <c r="AL101" s="9">
        <f t="shared" ref="AL101:AL111" si="96">SUM(AM101:AO101)</f>
        <v>0</v>
      </c>
      <c r="AM101" s="9">
        <v>0</v>
      </c>
      <c r="AN101" s="9">
        <v>0</v>
      </c>
      <c r="AO101" s="9">
        <v>0</v>
      </c>
      <c r="AQ101" s="14"/>
      <c r="AR101" s="14"/>
    </row>
    <row r="102" spans="1:44" x14ac:dyDescent="0.25">
      <c r="A102" s="11" t="s">
        <v>153</v>
      </c>
      <c r="B102" s="11" t="s">
        <v>154</v>
      </c>
      <c r="C102" s="9">
        <f t="shared" si="91"/>
        <v>818500</v>
      </c>
      <c r="D102" s="9">
        <f t="shared" si="92"/>
        <v>0</v>
      </c>
      <c r="E102" s="9">
        <v>0</v>
      </c>
      <c r="F102" s="9">
        <v>0</v>
      </c>
      <c r="G102" s="9">
        <v>0</v>
      </c>
      <c r="H102" s="9">
        <v>0</v>
      </c>
      <c r="I102" s="9">
        <v>0</v>
      </c>
      <c r="J102" s="9">
        <v>0</v>
      </c>
      <c r="K102" s="9">
        <v>0</v>
      </c>
      <c r="L102" s="9">
        <v>0</v>
      </c>
      <c r="M102" s="9">
        <v>0</v>
      </c>
      <c r="N102" s="9">
        <v>0</v>
      </c>
      <c r="O102" s="9">
        <v>0</v>
      </c>
      <c r="P102" s="9">
        <v>0</v>
      </c>
      <c r="Q102" s="9">
        <v>0</v>
      </c>
      <c r="R102" s="9">
        <v>0</v>
      </c>
      <c r="S102" s="9">
        <v>0</v>
      </c>
      <c r="T102" s="9">
        <v>0</v>
      </c>
      <c r="U102" s="9">
        <v>0</v>
      </c>
      <c r="V102" s="9">
        <v>0</v>
      </c>
      <c r="W102" s="9">
        <v>0</v>
      </c>
      <c r="X102" s="9">
        <v>0</v>
      </c>
      <c r="Y102" s="9">
        <f t="shared" si="93"/>
        <v>0</v>
      </c>
      <c r="Z102" s="9">
        <v>0</v>
      </c>
      <c r="AA102" s="9">
        <v>0</v>
      </c>
      <c r="AB102" s="9">
        <v>0</v>
      </c>
      <c r="AC102" s="9">
        <v>0</v>
      </c>
      <c r="AD102" s="9">
        <v>0</v>
      </c>
      <c r="AE102" s="9">
        <f t="shared" si="94"/>
        <v>818500</v>
      </c>
      <c r="AF102" s="9">
        <v>0</v>
      </c>
      <c r="AG102" s="9">
        <v>818500</v>
      </c>
      <c r="AH102" s="9">
        <v>0</v>
      </c>
      <c r="AI102" s="9">
        <v>0</v>
      </c>
      <c r="AJ102" s="9">
        <f t="shared" si="95"/>
        <v>0</v>
      </c>
      <c r="AK102" s="9">
        <v>0</v>
      </c>
      <c r="AL102" s="9">
        <f t="shared" si="96"/>
        <v>0</v>
      </c>
      <c r="AM102" s="9">
        <v>0</v>
      </c>
      <c r="AN102" s="9">
        <v>0</v>
      </c>
      <c r="AO102" s="9">
        <v>0</v>
      </c>
      <c r="AQ102" s="14"/>
      <c r="AR102" s="14"/>
    </row>
    <row r="103" spans="1:44" x14ac:dyDescent="0.25">
      <c r="A103" s="11" t="s">
        <v>155</v>
      </c>
      <c r="B103" s="11" t="s">
        <v>156</v>
      </c>
      <c r="C103" s="9">
        <f t="shared" si="91"/>
        <v>0</v>
      </c>
      <c r="D103" s="9">
        <f t="shared" si="92"/>
        <v>0</v>
      </c>
      <c r="E103" s="9">
        <v>0</v>
      </c>
      <c r="F103" s="9">
        <v>0</v>
      </c>
      <c r="G103" s="9">
        <v>0</v>
      </c>
      <c r="H103" s="9">
        <v>0</v>
      </c>
      <c r="I103" s="9">
        <v>0</v>
      </c>
      <c r="J103" s="9">
        <v>0</v>
      </c>
      <c r="K103" s="9">
        <v>0</v>
      </c>
      <c r="L103" s="9">
        <v>0</v>
      </c>
      <c r="M103" s="9">
        <v>0</v>
      </c>
      <c r="N103" s="9">
        <v>0</v>
      </c>
      <c r="O103" s="9">
        <v>0</v>
      </c>
      <c r="P103" s="9">
        <v>0</v>
      </c>
      <c r="Q103" s="9">
        <v>0</v>
      </c>
      <c r="R103" s="9">
        <v>0</v>
      </c>
      <c r="S103" s="9">
        <v>0</v>
      </c>
      <c r="T103" s="9">
        <v>0</v>
      </c>
      <c r="U103" s="9">
        <v>0</v>
      </c>
      <c r="V103" s="9">
        <v>0</v>
      </c>
      <c r="W103" s="9">
        <v>0</v>
      </c>
      <c r="X103" s="9">
        <v>0</v>
      </c>
      <c r="Y103" s="9">
        <f t="shared" si="93"/>
        <v>0</v>
      </c>
      <c r="Z103" s="9">
        <v>0</v>
      </c>
      <c r="AA103" s="9">
        <v>0</v>
      </c>
      <c r="AB103" s="9">
        <v>0</v>
      </c>
      <c r="AC103" s="9">
        <v>0</v>
      </c>
      <c r="AD103" s="9">
        <v>0</v>
      </c>
      <c r="AE103" s="9">
        <f t="shared" si="94"/>
        <v>0</v>
      </c>
      <c r="AF103" s="9">
        <v>0</v>
      </c>
      <c r="AG103" s="9">
        <v>0</v>
      </c>
      <c r="AH103" s="9">
        <v>0</v>
      </c>
      <c r="AI103" s="9">
        <v>0</v>
      </c>
      <c r="AJ103" s="9">
        <f t="shared" si="95"/>
        <v>0</v>
      </c>
      <c r="AK103" s="9">
        <v>0</v>
      </c>
      <c r="AL103" s="9">
        <f t="shared" si="96"/>
        <v>0</v>
      </c>
      <c r="AM103" s="9">
        <v>0</v>
      </c>
      <c r="AN103" s="9">
        <v>0</v>
      </c>
      <c r="AO103" s="9">
        <v>0</v>
      </c>
      <c r="AQ103" s="14"/>
      <c r="AR103" s="14"/>
    </row>
    <row r="104" spans="1:44" x14ac:dyDescent="0.25">
      <c r="A104" s="11" t="s">
        <v>157</v>
      </c>
      <c r="B104" s="11" t="s">
        <v>158</v>
      </c>
      <c r="C104" s="9">
        <f t="shared" si="91"/>
        <v>0</v>
      </c>
      <c r="D104" s="9">
        <f t="shared" si="92"/>
        <v>0</v>
      </c>
      <c r="E104" s="9">
        <v>0</v>
      </c>
      <c r="F104" s="9">
        <v>0</v>
      </c>
      <c r="G104" s="9">
        <v>0</v>
      </c>
      <c r="H104" s="9">
        <v>0</v>
      </c>
      <c r="I104" s="9">
        <v>0</v>
      </c>
      <c r="J104" s="9">
        <v>0</v>
      </c>
      <c r="K104" s="9">
        <v>0</v>
      </c>
      <c r="L104" s="9">
        <v>0</v>
      </c>
      <c r="M104" s="9">
        <v>0</v>
      </c>
      <c r="N104" s="9">
        <v>0</v>
      </c>
      <c r="O104" s="9">
        <v>0</v>
      </c>
      <c r="P104" s="9">
        <v>0</v>
      </c>
      <c r="Q104" s="9">
        <v>0</v>
      </c>
      <c r="R104" s="9">
        <v>0</v>
      </c>
      <c r="S104" s="9">
        <v>0</v>
      </c>
      <c r="T104" s="9">
        <v>0</v>
      </c>
      <c r="U104" s="9">
        <v>0</v>
      </c>
      <c r="V104" s="9">
        <v>0</v>
      </c>
      <c r="W104" s="9">
        <v>0</v>
      </c>
      <c r="X104" s="9">
        <v>0</v>
      </c>
      <c r="Y104" s="9">
        <f t="shared" si="93"/>
        <v>0</v>
      </c>
      <c r="Z104" s="9">
        <v>0</v>
      </c>
      <c r="AA104" s="9">
        <v>0</v>
      </c>
      <c r="AB104" s="9">
        <v>0</v>
      </c>
      <c r="AC104" s="9">
        <v>0</v>
      </c>
      <c r="AD104" s="9">
        <v>0</v>
      </c>
      <c r="AE104" s="9">
        <f t="shared" si="94"/>
        <v>0</v>
      </c>
      <c r="AF104" s="9">
        <v>0</v>
      </c>
      <c r="AG104" s="9">
        <v>0</v>
      </c>
      <c r="AH104" s="9">
        <v>0</v>
      </c>
      <c r="AI104" s="9">
        <v>0</v>
      </c>
      <c r="AJ104" s="9">
        <f t="shared" si="95"/>
        <v>0</v>
      </c>
      <c r="AK104" s="9">
        <v>0</v>
      </c>
      <c r="AL104" s="9">
        <f t="shared" si="96"/>
        <v>0</v>
      </c>
      <c r="AM104" s="9">
        <v>0</v>
      </c>
      <c r="AN104" s="9">
        <v>0</v>
      </c>
      <c r="AO104" s="9">
        <v>0</v>
      </c>
      <c r="AQ104" s="14"/>
      <c r="AR104" s="14"/>
    </row>
    <row r="105" spans="1:44" x14ac:dyDescent="0.25">
      <c r="A105" s="11" t="s">
        <v>159</v>
      </c>
      <c r="B105" s="11" t="s">
        <v>160</v>
      </c>
      <c r="C105" s="9">
        <f t="shared" si="91"/>
        <v>18000000</v>
      </c>
      <c r="D105" s="9">
        <f t="shared" si="92"/>
        <v>0</v>
      </c>
      <c r="E105" s="9">
        <v>0</v>
      </c>
      <c r="F105" s="9">
        <v>0</v>
      </c>
      <c r="G105" s="9">
        <v>0</v>
      </c>
      <c r="H105" s="9">
        <v>0</v>
      </c>
      <c r="I105" s="9">
        <v>0</v>
      </c>
      <c r="J105" s="9">
        <v>0</v>
      </c>
      <c r="K105" s="9">
        <v>0</v>
      </c>
      <c r="L105" s="9">
        <v>0</v>
      </c>
      <c r="M105" s="9">
        <v>0</v>
      </c>
      <c r="N105" s="9">
        <v>0</v>
      </c>
      <c r="O105" s="9">
        <v>0</v>
      </c>
      <c r="P105" s="9">
        <v>0</v>
      </c>
      <c r="Q105" s="9">
        <v>0</v>
      </c>
      <c r="R105" s="9">
        <v>0</v>
      </c>
      <c r="S105" s="9">
        <v>0</v>
      </c>
      <c r="T105" s="9">
        <v>0</v>
      </c>
      <c r="U105" s="9">
        <v>0</v>
      </c>
      <c r="V105" s="9">
        <v>0</v>
      </c>
      <c r="W105" s="9">
        <v>0</v>
      </c>
      <c r="X105" s="9">
        <v>0</v>
      </c>
      <c r="Y105" s="9">
        <f t="shared" si="93"/>
        <v>0</v>
      </c>
      <c r="Z105" s="9">
        <v>0</v>
      </c>
      <c r="AA105" s="9">
        <v>0</v>
      </c>
      <c r="AB105" s="9">
        <v>0</v>
      </c>
      <c r="AC105" s="9">
        <v>0</v>
      </c>
      <c r="AD105" s="9">
        <v>0</v>
      </c>
      <c r="AE105" s="9">
        <f t="shared" si="94"/>
        <v>18000000</v>
      </c>
      <c r="AF105" s="9">
        <v>0</v>
      </c>
      <c r="AG105" s="9">
        <v>0</v>
      </c>
      <c r="AH105" s="9">
        <v>0</v>
      </c>
      <c r="AI105" s="9">
        <v>18000000</v>
      </c>
      <c r="AJ105" s="9">
        <f t="shared" si="95"/>
        <v>0</v>
      </c>
      <c r="AK105" s="9">
        <v>0</v>
      </c>
      <c r="AL105" s="9">
        <f t="shared" si="96"/>
        <v>0</v>
      </c>
      <c r="AM105" s="9">
        <v>0</v>
      </c>
      <c r="AN105" s="9">
        <v>0</v>
      </c>
      <c r="AO105" s="9">
        <v>0</v>
      </c>
      <c r="AQ105" s="14"/>
      <c r="AR105" s="14"/>
    </row>
    <row r="106" spans="1:44" x14ac:dyDescent="0.25">
      <c r="A106" s="11" t="s">
        <v>161</v>
      </c>
      <c r="B106" s="11" t="s">
        <v>162</v>
      </c>
      <c r="C106" s="9">
        <f t="shared" si="91"/>
        <v>14322750</v>
      </c>
      <c r="D106" s="9">
        <f t="shared" si="92"/>
        <v>0</v>
      </c>
      <c r="E106" s="9">
        <v>0</v>
      </c>
      <c r="F106" s="9">
        <v>0</v>
      </c>
      <c r="G106" s="9">
        <v>0</v>
      </c>
      <c r="H106" s="9">
        <v>0</v>
      </c>
      <c r="I106" s="9">
        <v>0</v>
      </c>
      <c r="J106" s="9">
        <v>0</v>
      </c>
      <c r="K106" s="9">
        <v>0</v>
      </c>
      <c r="L106" s="9">
        <v>0</v>
      </c>
      <c r="M106" s="9">
        <v>0</v>
      </c>
      <c r="N106" s="9">
        <v>0</v>
      </c>
      <c r="O106" s="9">
        <v>0</v>
      </c>
      <c r="P106" s="9">
        <v>0</v>
      </c>
      <c r="Q106" s="9">
        <v>0</v>
      </c>
      <c r="R106" s="9">
        <v>0</v>
      </c>
      <c r="S106" s="9">
        <v>0</v>
      </c>
      <c r="T106" s="9">
        <v>0</v>
      </c>
      <c r="U106" s="9">
        <v>0</v>
      </c>
      <c r="V106" s="9">
        <v>0</v>
      </c>
      <c r="W106" s="9">
        <v>0</v>
      </c>
      <c r="X106" s="9">
        <v>0</v>
      </c>
      <c r="Y106" s="9">
        <f t="shared" si="93"/>
        <v>14322750</v>
      </c>
      <c r="Z106" s="9">
        <v>0</v>
      </c>
      <c r="AA106" s="9">
        <v>0</v>
      </c>
      <c r="AB106" s="9">
        <v>14322750</v>
      </c>
      <c r="AC106" s="9">
        <v>0</v>
      </c>
      <c r="AD106" s="9">
        <v>0</v>
      </c>
      <c r="AE106" s="9">
        <f t="shared" si="94"/>
        <v>0</v>
      </c>
      <c r="AF106" s="9">
        <v>0</v>
      </c>
      <c r="AG106" s="9">
        <v>0</v>
      </c>
      <c r="AH106" s="9">
        <v>0</v>
      </c>
      <c r="AI106" s="9">
        <v>0</v>
      </c>
      <c r="AJ106" s="9">
        <f t="shared" si="95"/>
        <v>0</v>
      </c>
      <c r="AK106" s="9">
        <v>0</v>
      </c>
      <c r="AL106" s="9">
        <f t="shared" si="96"/>
        <v>0</v>
      </c>
      <c r="AM106" s="9">
        <v>0</v>
      </c>
      <c r="AN106" s="9">
        <v>0</v>
      </c>
      <c r="AO106" s="9">
        <v>0</v>
      </c>
      <c r="AQ106" s="14"/>
      <c r="AR106" s="14"/>
    </row>
    <row r="107" spans="1:44" x14ac:dyDescent="0.25">
      <c r="A107" s="11" t="s">
        <v>163</v>
      </c>
      <c r="B107" s="11" t="s">
        <v>164</v>
      </c>
      <c r="C107" s="9">
        <f t="shared" si="91"/>
        <v>9181250</v>
      </c>
      <c r="D107" s="9">
        <f t="shared" si="92"/>
        <v>0</v>
      </c>
      <c r="E107" s="9">
        <v>0</v>
      </c>
      <c r="F107" s="9">
        <v>0</v>
      </c>
      <c r="G107" s="9">
        <v>0</v>
      </c>
      <c r="H107" s="9">
        <v>0</v>
      </c>
      <c r="I107" s="9">
        <v>0</v>
      </c>
      <c r="J107" s="9">
        <v>0</v>
      </c>
      <c r="K107" s="9">
        <v>0</v>
      </c>
      <c r="L107" s="9">
        <v>0</v>
      </c>
      <c r="M107" s="9">
        <v>0</v>
      </c>
      <c r="N107" s="9">
        <v>0</v>
      </c>
      <c r="O107" s="9">
        <v>0</v>
      </c>
      <c r="P107" s="9">
        <v>0</v>
      </c>
      <c r="Q107" s="9">
        <v>0</v>
      </c>
      <c r="R107" s="9">
        <v>0</v>
      </c>
      <c r="S107" s="9">
        <v>0</v>
      </c>
      <c r="T107" s="9">
        <v>0</v>
      </c>
      <c r="U107" s="9">
        <v>0</v>
      </c>
      <c r="V107" s="9">
        <v>0</v>
      </c>
      <c r="W107" s="9">
        <v>0</v>
      </c>
      <c r="X107" s="9">
        <v>0</v>
      </c>
      <c r="Y107" s="9">
        <f t="shared" si="93"/>
        <v>9181250</v>
      </c>
      <c r="Z107" s="9">
        <v>0</v>
      </c>
      <c r="AA107" s="9">
        <v>0</v>
      </c>
      <c r="AB107" s="9">
        <v>9181250</v>
      </c>
      <c r="AC107" s="9">
        <v>0</v>
      </c>
      <c r="AD107" s="9">
        <v>0</v>
      </c>
      <c r="AE107" s="9">
        <f t="shared" si="94"/>
        <v>0</v>
      </c>
      <c r="AF107" s="9">
        <v>0</v>
      </c>
      <c r="AG107" s="9">
        <v>0</v>
      </c>
      <c r="AH107" s="9">
        <v>0</v>
      </c>
      <c r="AI107" s="9">
        <v>0</v>
      </c>
      <c r="AJ107" s="9">
        <f t="shared" si="95"/>
        <v>0</v>
      </c>
      <c r="AK107" s="9">
        <v>0</v>
      </c>
      <c r="AL107" s="9">
        <f t="shared" si="96"/>
        <v>0</v>
      </c>
      <c r="AM107" s="9">
        <v>0</v>
      </c>
      <c r="AN107" s="9">
        <v>0</v>
      </c>
      <c r="AO107" s="9">
        <v>0</v>
      </c>
      <c r="AQ107" s="14"/>
      <c r="AR107" s="14"/>
    </row>
    <row r="108" spans="1:44" x14ac:dyDescent="0.25">
      <c r="A108" s="11"/>
      <c r="B108" s="11"/>
      <c r="C108" s="9">
        <f t="shared" si="91"/>
        <v>0</v>
      </c>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Q108" s="14"/>
      <c r="AR108" s="14"/>
    </row>
    <row r="109" spans="1:44" x14ac:dyDescent="0.25">
      <c r="A109" s="11" t="s">
        <v>165</v>
      </c>
      <c r="B109" s="11" t="s">
        <v>166</v>
      </c>
      <c r="C109" s="9">
        <f t="shared" si="91"/>
        <v>9657729</v>
      </c>
      <c r="D109" s="9">
        <f t="shared" si="92"/>
        <v>7018297</v>
      </c>
      <c r="E109" s="9">
        <v>0</v>
      </c>
      <c r="F109" s="9">
        <v>0</v>
      </c>
      <c r="G109" s="9">
        <v>0</v>
      </c>
      <c r="H109" s="9">
        <v>0</v>
      </c>
      <c r="I109" s="9">
        <v>7018297</v>
      </c>
      <c r="J109" s="9">
        <v>0</v>
      </c>
      <c r="K109" s="9">
        <v>0</v>
      </c>
      <c r="L109" s="9">
        <v>0</v>
      </c>
      <c r="M109" s="9">
        <v>0</v>
      </c>
      <c r="N109" s="9">
        <v>0</v>
      </c>
      <c r="O109" s="9">
        <v>0</v>
      </c>
      <c r="P109" s="9">
        <v>0</v>
      </c>
      <c r="Q109" s="9">
        <v>0</v>
      </c>
      <c r="R109" s="9">
        <v>0</v>
      </c>
      <c r="S109" s="9">
        <v>0</v>
      </c>
      <c r="T109" s="9">
        <v>0</v>
      </c>
      <c r="U109" s="9">
        <v>0</v>
      </c>
      <c r="V109" s="9">
        <v>0</v>
      </c>
      <c r="W109" s="9">
        <v>0</v>
      </c>
      <c r="X109" s="9">
        <v>0</v>
      </c>
      <c r="Y109" s="9">
        <f t="shared" si="93"/>
        <v>0</v>
      </c>
      <c r="Z109" s="9">
        <v>0</v>
      </c>
      <c r="AA109" s="9">
        <v>0</v>
      </c>
      <c r="AB109" s="9">
        <v>0</v>
      </c>
      <c r="AC109" s="9">
        <v>0</v>
      </c>
      <c r="AD109" s="9">
        <v>0</v>
      </c>
      <c r="AE109" s="9">
        <f t="shared" si="94"/>
        <v>0</v>
      </c>
      <c r="AF109" s="9">
        <v>0</v>
      </c>
      <c r="AG109" s="9">
        <v>0</v>
      </c>
      <c r="AH109" s="9">
        <v>0</v>
      </c>
      <c r="AI109" s="9">
        <v>0</v>
      </c>
      <c r="AJ109" s="9">
        <f t="shared" si="95"/>
        <v>2639432</v>
      </c>
      <c r="AK109" s="9">
        <v>2639432</v>
      </c>
      <c r="AL109" s="9">
        <f t="shared" si="96"/>
        <v>0</v>
      </c>
      <c r="AM109" s="9">
        <v>0</v>
      </c>
      <c r="AN109" s="9">
        <v>0</v>
      </c>
      <c r="AO109" s="9">
        <v>0</v>
      </c>
      <c r="AQ109" s="14"/>
      <c r="AR109" s="14"/>
    </row>
    <row r="110" spans="1:44" x14ac:dyDescent="0.25">
      <c r="A110" s="11" t="s">
        <v>167</v>
      </c>
      <c r="B110" s="11" t="s">
        <v>168</v>
      </c>
      <c r="C110" s="9">
        <f t="shared" si="91"/>
        <v>278820000</v>
      </c>
      <c r="D110" s="9">
        <f t="shared" si="92"/>
        <v>207452500</v>
      </c>
      <c r="E110" s="9">
        <v>0</v>
      </c>
      <c r="F110" s="9">
        <v>0</v>
      </c>
      <c r="G110" s="9">
        <v>0</v>
      </c>
      <c r="H110" s="9">
        <v>0</v>
      </c>
      <c r="I110" s="9">
        <v>0</v>
      </c>
      <c r="J110" s="9">
        <v>0</v>
      </c>
      <c r="K110" s="9">
        <v>0</v>
      </c>
      <c r="L110" s="9">
        <v>0</v>
      </c>
      <c r="M110" s="9">
        <v>0</v>
      </c>
      <c r="N110" s="9">
        <v>0</v>
      </c>
      <c r="O110" s="9">
        <f>251977500-50000000</f>
        <v>201977500</v>
      </c>
      <c r="P110" s="9">
        <v>0</v>
      </c>
      <c r="Q110" s="9">
        <v>0</v>
      </c>
      <c r="R110" s="9">
        <v>0</v>
      </c>
      <c r="S110" s="9">
        <v>0</v>
      </c>
      <c r="T110" s="9">
        <v>0</v>
      </c>
      <c r="U110" s="9">
        <v>3975000</v>
      </c>
      <c r="V110" s="9">
        <v>0</v>
      </c>
      <c r="W110" s="9">
        <v>1500000</v>
      </c>
      <c r="X110" s="9">
        <v>0</v>
      </c>
      <c r="Y110" s="9">
        <f t="shared" si="93"/>
        <v>50000</v>
      </c>
      <c r="Z110" s="9">
        <v>0</v>
      </c>
      <c r="AA110" s="9">
        <v>50000</v>
      </c>
      <c r="AB110" s="9">
        <v>0</v>
      </c>
      <c r="AC110" s="9">
        <v>0</v>
      </c>
      <c r="AD110" s="9">
        <v>0</v>
      </c>
      <c r="AE110" s="9">
        <f t="shared" si="94"/>
        <v>0</v>
      </c>
      <c r="AF110" s="9">
        <v>0</v>
      </c>
      <c r="AG110" s="9">
        <v>0</v>
      </c>
      <c r="AH110" s="9">
        <v>0</v>
      </c>
      <c r="AI110" s="9">
        <v>0</v>
      </c>
      <c r="AJ110" s="9">
        <f t="shared" si="95"/>
        <v>71317500</v>
      </c>
      <c r="AK110" s="9">
        <v>71317500</v>
      </c>
      <c r="AL110" s="9">
        <f t="shared" si="96"/>
        <v>0</v>
      </c>
      <c r="AM110" s="9">
        <v>0</v>
      </c>
      <c r="AN110" s="9">
        <v>0</v>
      </c>
      <c r="AO110" s="9">
        <v>0</v>
      </c>
      <c r="AQ110" s="14"/>
      <c r="AR110" s="14"/>
    </row>
    <row r="111" spans="1:44" x14ac:dyDescent="0.25">
      <c r="A111" s="11" t="s">
        <v>169</v>
      </c>
      <c r="B111" s="11" t="s">
        <v>170</v>
      </c>
      <c r="C111" s="9">
        <f t="shared" si="91"/>
        <v>228627560.75999999</v>
      </c>
      <c r="D111" s="9">
        <f t="shared" si="92"/>
        <v>38819734</v>
      </c>
      <c r="E111" s="9">
        <v>0</v>
      </c>
      <c r="F111" s="9">
        <v>0</v>
      </c>
      <c r="G111" s="9">
        <v>0</v>
      </c>
      <c r="H111" s="9">
        <v>100000</v>
      </c>
      <c r="I111" s="9">
        <v>2100000</v>
      </c>
      <c r="J111" s="9">
        <v>0</v>
      </c>
      <c r="K111" s="9">
        <v>0</v>
      </c>
      <c r="L111" s="9">
        <v>0</v>
      </c>
      <c r="M111" s="9">
        <v>0</v>
      </c>
      <c r="N111" s="9">
        <v>0</v>
      </c>
      <c r="O111" s="9">
        <v>4619734</v>
      </c>
      <c r="P111" s="9">
        <v>0</v>
      </c>
      <c r="Q111" s="9">
        <v>0</v>
      </c>
      <c r="R111" s="9">
        <v>0</v>
      </c>
      <c r="S111" s="9">
        <v>0</v>
      </c>
      <c r="T111" s="9">
        <v>0</v>
      </c>
      <c r="U111" s="9">
        <v>0</v>
      </c>
      <c r="V111" s="9">
        <v>0</v>
      </c>
      <c r="W111" s="9">
        <v>0</v>
      </c>
      <c r="X111" s="9">
        <v>32000000</v>
      </c>
      <c r="Y111" s="9">
        <f t="shared" si="93"/>
        <v>83267915.760000005</v>
      </c>
      <c r="Z111" s="9">
        <v>83267915.760000005</v>
      </c>
      <c r="AA111" s="9">
        <v>0</v>
      </c>
      <c r="AB111" s="9">
        <v>0</v>
      </c>
      <c r="AC111" s="9">
        <v>0</v>
      </c>
      <c r="AD111" s="9">
        <v>0</v>
      </c>
      <c r="AE111" s="9">
        <f t="shared" si="94"/>
        <v>0</v>
      </c>
      <c r="AF111" s="9">
        <v>0</v>
      </c>
      <c r="AG111" s="9">
        <v>0</v>
      </c>
      <c r="AH111" s="9">
        <v>0</v>
      </c>
      <c r="AI111" s="9">
        <v>0</v>
      </c>
      <c r="AJ111" s="9">
        <f t="shared" si="95"/>
        <v>106539911</v>
      </c>
      <c r="AK111" s="9">
        <v>106539911</v>
      </c>
      <c r="AL111" s="9">
        <f t="shared" si="96"/>
        <v>0</v>
      </c>
      <c r="AM111" s="9">
        <v>0</v>
      </c>
      <c r="AN111" s="9">
        <v>0</v>
      </c>
      <c r="AO111" s="9">
        <v>0</v>
      </c>
      <c r="AQ111" s="14"/>
      <c r="AR111" s="14"/>
    </row>
    <row r="112" spans="1:44" x14ac:dyDescent="0.25">
      <c r="A112" s="11"/>
      <c r="B112" s="11"/>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Q112" s="14"/>
      <c r="AR112" s="14"/>
    </row>
    <row r="113" spans="1:44" s="15" customFormat="1" x14ac:dyDescent="0.25">
      <c r="A113" s="12" t="s">
        <v>171</v>
      </c>
      <c r="B113" s="12" t="s">
        <v>172</v>
      </c>
      <c r="C113" s="13">
        <f>SUM(C114:C115)</f>
        <v>41493700</v>
      </c>
      <c r="D113" s="13">
        <f>SUM(D114:D115)</f>
        <v>16993700</v>
      </c>
      <c r="E113" s="13">
        <f t="shared" ref="E113:AO113" si="97">SUM(E114:E115)</f>
        <v>0</v>
      </c>
      <c r="F113" s="13">
        <f t="shared" si="97"/>
        <v>75000</v>
      </c>
      <c r="G113" s="13">
        <f t="shared" si="97"/>
        <v>1000000</v>
      </c>
      <c r="H113" s="13">
        <f t="shared" si="97"/>
        <v>0</v>
      </c>
      <c r="I113" s="13">
        <f t="shared" si="97"/>
        <v>0</v>
      </c>
      <c r="J113" s="13">
        <f t="shared" si="97"/>
        <v>0</v>
      </c>
      <c r="K113" s="13">
        <f t="shared" si="97"/>
        <v>0</v>
      </c>
      <c r="L113" s="13">
        <f t="shared" si="97"/>
        <v>0</v>
      </c>
      <c r="M113" s="13">
        <f t="shared" si="97"/>
        <v>150000</v>
      </c>
      <c r="N113" s="13">
        <f t="shared" si="97"/>
        <v>0</v>
      </c>
      <c r="O113" s="13">
        <f t="shared" si="97"/>
        <v>15568700</v>
      </c>
      <c r="P113" s="13">
        <f t="shared" si="97"/>
        <v>0</v>
      </c>
      <c r="Q113" s="13">
        <f t="shared" si="97"/>
        <v>0</v>
      </c>
      <c r="R113" s="13">
        <f t="shared" si="97"/>
        <v>0</v>
      </c>
      <c r="S113" s="13">
        <f t="shared" si="97"/>
        <v>0</v>
      </c>
      <c r="T113" s="13">
        <f t="shared" si="97"/>
        <v>0</v>
      </c>
      <c r="U113" s="13">
        <f t="shared" si="97"/>
        <v>0</v>
      </c>
      <c r="V113" s="13">
        <f t="shared" si="97"/>
        <v>0</v>
      </c>
      <c r="W113" s="13">
        <f t="shared" si="97"/>
        <v>0</v>
      </c>
      <c r="X113" s="13">
        <f t="shared" si="97"/>
        <v>200000</v>
      </c>
      <c r="Y113" s="13">
        <f t="shared" si="97"/>
        <v>12400000</v>
      </c>
      <c r="Z113" s="13">
        <f t="shared" si="97"/>
        <v>600000</v>
      </c>
      <c r="AA113" s="13">
        <f t="shared" si="97"/>
        <v>520000</v>
      </c>
      <c r="AB113" s="13">
        <f t="shared" si="97"/>
        <v>10380000</v>
      </c>
      <c r="AC113" s="13">
        <f t="shared" si="97"/>
        <v>500000</v>
      </c>
      <c r="AD113" s="13">
        <f t="shared" si="97"/>
        <v>400000</v>
      </c>
      <c r="AE113" s="13">
        <f t="shared" si="97"/>
        <v>9475000</v>
      </c>
      <c r="AF113" s="13">
        <f t="shared" si="97"/>
        <v>400000</v>
      </c>
      <c r="AG113" s="13">
        <f t="shared" si="97"/>
        <v>2500000</v>
      </c>
      <c r="AH113" s="13">
        <f t="shared" si="97"/>
        <v>75000</v>
      </c>
      <c r="AI113" s="13">
        <f t="shared" si="97"/>
        <v>6500000</v>
      </c>
      <c r="AJ113" s="13">
        <f t="shared" si="97"/>
        <v>2625000</v>
      </c>
      <c r="AK113" s="13">
        <f t="shared" si="97"/>
        <v>2600000</v>
      </c>
      <c r="AL113" s="13">
        <f t="shared" si="97"/>
        <v>25000</v>
      </c>
      <c r="AM113" s="13">
        <f t="shared" si="97"/>
        <v>25000</v>
      </c>
      <c r="AN113" s="13">
        <f t="shared" si="97"/>
        <v>0</v>
      </c>
      <c r="AO113" s="13">
        <f t="shared" si="97"/>
        <v>0</v>
      </c>
      <c r="AQ113" s="14"/>
      <c r="AR113" s="14"/>
    </row>
    <row r="114" spans="1:44" x14ac:dyDescent="0.25">
      <c r="A114" s="11" t="s">
        <v>173</v>
      </c>
      <c r="B114" s="11" t="s">
        <v>174</v>
      </c>
      <c r="C114" s="9">
        <f t="shared" ref="C114:C115" si="98">SUM(D114+Y114+AE114+AJ114)</f>
        <v>1570000</v>
      </c>
      <c r="D114" s="9">
        <f t="shared" ref="D114:D115" si="99">SUM(E114:X114)</f>
        <v>1400000</v>
      </c>
      <c r="E114" s="9">
        <v>0</v>
      </c>
      <c r="F114" s="9">
        <v>0</v>
      </c>
      <c r="G114" s="9">
        <v>0</v>
      </c>
      <c r="H114" s="9">
        <v>0</v>
      </c>
      <c r="I114" s="9">
        <v>0</v>
      </c>
      <c r="J114" s="9">
        <v>0</v>
      </c>
      <c r="K114" s="9">
        <v>0</v>
      </c>
      <c r="L114" s="9">
        <v>0</v>
      </c>
      <c r="M114" s="9">
        <v>0</v>
      </c>
      <c r="N114" s="9">
        <v>0</v>
      </c>
      <c r="O114" s="9">
        <v>1400000</v>
      </c>
      <c r="P114" s="9">
        <v>0</v>
      </c>
      <c r="Q114" s="9">
        <v>0</v>
      </c>
      <c r="R114" s="9">
        <v>0</v>
      </c>
      <c r="S114" s="9">
        <v>0</v>
      </c>
      <c r="T114" s="9">
        <v>0</v>
      </c>
      <c r="U114" s="9">
        <v>0</v>
      </c>
      <c r="V114" s="9">
        <v>0</v>
      </c>
      <c r="W114" s="9">
        <v>0</v>
      </c>
      <c r="X114" s="9">
        <v>0</v>
      </c>
      <c r="Y114" s="9">
        <f t="shared" ref="Y114:Y115" si="100">SUM(Z114:AD114)</f>
        <v>70000</v>
      </c>
      <c r="Z114" s="9">
        <v>0</v>
      </c>
      <c r="AA114" s="9">
        <v>20000</v>
      </c>
      <c r="AB114" s="9">
        <v>50000</v>
      </c>
      <c r="AC114" s="9">
        <v>0</v>
      </c>
      <c r="AD114" s="9">
        <v>0</v>
      </c>
      <c r="AE114" s="9">
        <f t="shared" ref="AE114:AE115" si="101">SUM(AF114:AI114)</f>
        <v>0</v>
      </c>
      <c r="AF114" s="9">
        <v>0</v>
      </c>
      <c r="AG114" s="9">
        <v>0</v>
      </c>
      <c r="AH114" s="9">
        <v>0</v>
      </c>
      <c r="AI114" s="9">
        <v>0</v>
      </c>
      <c r="AJ114" s="9">
        <f t="shared" ref="AJ114:AJ115" si="102">SUM(AK114:AL114)</f>
        <v>100000</v>
      </c>
      <c r="AK114" s="9">
        <v>100000</v>
      </c>
      <c r="AL114" s="9">
        <f t="shared" ref="AL114:AL115" si="103">SUM(AM114:AO114)</f>
        <v>0</v>
      </c>
      <c r="AM114" s="9">
        <v>0</v>
      </c>
      <c r="AN114" s="9">
        <v>0</v>
      </c>
      <c r="AO114" s="9">
        <v>0</v>
      </c>
      <c r="AQ114" s="14"/>
      <c r="AR114" s="14"/>
    </row>
    <row r="115" spans="1:44" x14ac:dyDescent="0.25">
      <c r="A115" s="11" t="s">
        <v>175</v>
      </c>
      <c r="B115" s="11" t="s">
        <v>176</v>
      </c>
      <c r="C115" s="9">
        <f t="shared" si="98"/>
        <v>39923700</v>
      </c>
      <c r="D115" s="9">
        <f t="shared" si="99"/>
        <v>15593700</v>
      </c>
      <c r="E115" s="9">
        <v>0</v>
      </c>
      <c r="F115" s="9">
        <v>75000</v>
      </c>
      <c r="G115" s="9">
        <v>1000000</v>
      </c>
      <c r="H115" s="9">
        <v>0</v>
      </c>
      <c r="I115" s="9">
        <v>0</v>
      </c>
      <c r="J115" s="9">
        <v>0</v>
      </c>
      <c r="K115" s="9">
        <v>0</v>
      </c>
      <c r="L115" s="9">
        <v>0</v>
      </c>
      <c r="M115" s="9">
        <v>150000</v>
      </c>
      <c r="N115" s="9">
        <v>0</v>
      </c>
      <c r="O115" s="9">
        <v>14168700</v>
      </c>
      <c r="P115" s="9">
        <v>0</v>
      </c>
      <c r="Q115" s="9">
        <v>0</v>
      </c>
      <c r="R115" s="9">
        <v>0</v>
      </c>
      <c r="S115" s="9">
        <v>0</v>
      </c>
      <c r="T115" s="9">
        <v>0</v>
      </c>
      <c r="U115" s="9">
        <v>0</v>
      </c>
      <c r="V115" s="9">
        <v>0</v>
      </c>
      <c r="W115" s="9">
        <v>0</v>
      </c>
      <c r="X115" s="9">
        <v>200000</v>
      </c>
      <c r="Y115" s="9">
        <f t="shared" si="100"/>
        <v>12330000</v>
      </c>
      <c r="Z115" s="9">
        <v>600000</v>
      </c>
      <c r="AA115" s="9">
        <v>500000</v>
      </c>
      <c r="AB115" s="9">
        <f>11400000-570000-500000</f>
        <v>10330000</v>
      </c>
      <c r="AC115" s="9">
        <v>500000</v>
      </c>
      <c r="AD115" s="9">
        <v>400000</v>
      </c>
      <c r="AE115" s="9">
        <f t="shared" si="101"/>
        <v>9475000</v>
      </c>
      <c r="AF115" s="9">
        <v>400000</v>
      </c>
      <c r="AG115" s="9">
        <v>2500000</v>
      </c>
      <c r="AH115" s="9">
        <v>75000</v>
      </c>
      <c r="AI115" s="9">
        <v>6500000</v>
      </c>
      <c r="AJ115" s="9">
        <f t="shared" si="102"/>
        <v>2525000</v>
      </c>
      <c r="AK115" s="9">
        <v>2500000</v>
      </c>
      <c r="AL115" s="9">
        <f t="shared" si="103"/>
        <v>25000</v>
      </c>
      <c r="AM115" s="9">
        <v>25000</v>
      </c>
      <c r="AN115" s="9">
        <v>0</v>
      </c>
      <c r="AO115" s="9">
        <v>0</v>
      </c>
      <c r="AQ115" s="14"/>
      <c r="AR115" s="14"/>
    </row>
    <row r="116" spans="1:44" x14ac:dyDescent="0.25">
      <c r="A116" s="11"/>
      <c r="B116" s="11"/>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Q116" s="14"/>
      <c r="AR116" s="14"/>
    </row>
    <row r="117" spans="1:44" s="15" customFormat="1" x14ac:dyDescent="0.25">
      <c r="A117" s="12" t="s">
        <v>177</v>
      </c>
      <c r="B117" s="12" t="s">
        <v>178</v>
      </c>
      <c r="C117" s="13">
        <f>SUM(C118+C122+C123)</f>
        <v>842654177.46746123</v>
      </c>
      <c r="D117" s="13">
        <f>SUM(D118+D122+D123)</f>
        <v>234534261</v>
      </c>
      <c r="E117" s="13">
        <f t="shared" ref="E117:AO117" si="104">SUM(E118+E122+E123)</f>
        <v>0</v>
      </c>
      <c r="F117" s="13">
        <f t="shared" si="104"/>
        <v>0</v>
      </c>
      <c r="G117" s="13">
        <f t="shared" si="104"/>
        <v>0</v>
      </c>
      <c r="H117" s="13">
        <f t="shared" si="104"/>
        <v>0</v>
      </c>
      <c r="I117" s="13">
        <f t="shared" si="104"/>
        <v>0</v>
      </c>
      <c r="J117" s="13">
        <f t="shared" si="104"/>
        <v>0</v>
      </c>
      <c r="K117" s="13">
        <f t="shared" si="104"/>
        <v>0</v>
      </c>
      <c r="L117" s="13">
        <f t="shared" si="104"/>
        <v>0</v>
      </c>
      <c r="M117" s="13">
        <f t="shared" si="104"/>
        <v>0</v>
      </c>
      <c r="N117" s="13">
        <f t="shared" si="104"/>
        <v>0</v>
      </c>
      <c r="O117" s="13">
        <f t="shared" si="104"/>
        <v>26517723</v>
      </c>
      <c r="P117" s="13">
        <f t="shared" si="104"/>
        <v>11625000</v>
      </c>
      <c r="Q117" s="13">
        <f t="shared" si="104"/>
        <v>0</v>
      </c>
      <c r="R117" s="13">
        <f t="shared" si="104"/>
        <v>0</v>
      </c>
      <c r="S117" s="13">
        <f t="shared" si="104"/>
        <v>196391538</v>
      </c>
      <c r="T117" s="13">
        <f t="shared" si="104"/>
        <v>0</v>
      </c>
      <c r="U117" s="13">
        <f t="shared" si="104"/>
        <v>0</v>
      </c>
      <c r="V117" s="13">
        <f t="shared" si="104"/>
        <v>0</v>
      </c>
      <c r="W117" s="13">
        <f t="shared" si="104"/>
        <v>0</v>
      </c>
      <c r="X117" s="13">
        <f t="shared" si="104"/>
        <v>0</v>
      </c>
      <c r="Y117" s="13">
        <f t="shared" si="104"/>
        <v>0</v>
      </c>
      <c r="Z117" s="13">
        <f t="shared" si="104"/>
        <v>0</v>
      </c>
      <c r="AA117" s="13">
        <f t="shared" si="104"/>
        <v>0</v>
      </c>
      <c r="AB117" s="13">
        <f t="shared" si="104"/>
        <v>0</v>
      </c>
      <c r="AC117" s="13">
        <f t="shared" si="104"/>
        <v>0</v>
      </c>
      <c r="AD117" s="13">
        <f t="shared" si="104"/>
        <v>0</v>
      </c>
      <c r="AE117" s="13">
        <f t="shared" si="104"/>
        <v>11471646.199999999</v>
      </c>
      <c r="AF117" s="13">
        <f t="shared" si="104"/>
        <v>0</v>
      </c>
      <c r="AG117" s="13">
        <f t="shared" si="104"/>
        <v>9471646.1999999993</v>
      </c>
      <c r="AH117" s="13">
        <f t="shared" si="104"/>
        <v>2000000</v>
      </c>
      <c r="AI117" s="13">
        <f t="shared" si="104"/>
        <v>0</v>
      </c>
      <c r="AJ117" s="13">
        <f t="shared" si="104"/>
        <v>596648270.26746118</v>
      </c>
      <c r="AK117" s="13">
        <f t="shared" si="104"/>
        <v>596648270.26746118</v>
      </c>
      <c r="AL117" s="13">
        <f t="shared" si="104"/>
        <v>0</v>
      </c>
      <c r="AM117" s="13">
        <f t="shared" si="104"/>
        <v>0</v>
      </c>
      <c r="AN117" s="13">
        <f t="shared" si="104"/>
        <v>0</v>
      </c>
      <c r="AO117" s="13">
        <f t="shared" si="104"/>
        <v>0</v>
      </c>
      <c r="AQ117" s="14"/>
      <c r="AR117" s="14"/>
    </row>
    <row r="118" spans="1:44" s="15" customFormat="1" x14ac:dyDescent="0.25">
      <c r="A118" s="12" t="s">
        <v>179</v>
      </c>
      <c r="B118" s="12" t="s">
        <v>180</v>
      </c>
      <c r="C118" s="13">
        <f>SUM(C119:C121)</f>
        <v>841154177.46746123</v>
      </c>
      <c r="D118" s="13">
        <f>SUM(D119:D121)</f>
        <v>233034261</v>
      </c>
      <c r="E118" s="13">
        <f t="shared" ref="E118:AO118" si="105">SUM(E119:E121)</f>
        <v>0</v>
      </c>
      <c r="F118" s="13">
        <f t="shared" si="105"/>
        <v>0</v>
      </c>
      <c r="G118" s="13">
        <f t="shared" si="105"/>
        <v>0</v>
      </c>
      <c r="H118" s="13">
        <f t="shared" si="105"/>
        <v>0</v>
      </c>
      <c r="I118" s="13">
        <f t="shared" si="105"/>
        <v>0</v>
      </c>
      <c r="J118" s="13">
        <f t="shared" si="105"/>
        <v>0</v>
      </c>
      <c r="K118" s="13">
        <f t="shared" si="105"/>
        <v>0</v>
      </c>
      <c r="L118" s="13">
        <f t="shared" si="105"/>
        <v>0</v>
      </c>
      <c r="M118" s="13">
        <f t="shared" si="105"/>
        <v>0</v>
      </c>
      <c r="N118" s="13">
        <f t="shared" si="105"/>
        <v>0</v>
      </c>
      <c r="O118" s="13">
        <f t="shared" si="105"/>
        <v>25017723</v>
      </c>
      <c r="P118" s="13">
        <f t="shared" si="105"/>
        <v>11625000</v>
      </c>
      <c r="Q118" s="13">
        <f t="shared" si="105"/>
        <v>0</v>
      </c>
      <c r="R118" s="13">
        <f t="shared" si="105"/>
        <v>0</v>
      </c>
      <c r="S118" s="13">
        <f t="shared" si="105"/>
        <v>196391538</v>
      </c>
      <c r="T118" s="13">
        <f t="shared" si="105"/>
        <v>0</v>
      </c>
      <c r="U118" s="13">
        <f t="shared" si="105"/>
        <v>0</v>
      </c>
      <c r="V118" s="13">
        <f t="shared" si="105"/>
        <v>0</v>
      </c>
      <c r="W118" s="13">
        <f t="shared" si="105"/>
        <v>0</v>
      </c>
      <c r="X118" s="13">
        <f t="shared" si="105"/>
        <v>0</v>
      </c>
      <c r="Y118" s="13">
        <f t="shared" si="105"/>
        <v>0</v>
      </c>
      <c r="Z118" s="13">
        <f t="shared" si="105"/>
        <v>0</v>
      </c>
      <c r="AA118" s="13">
        <f t="shared" si="105"/>
        <v>0</v>
      </c>
      <c r="AB118" s="13">
        <f t="shared" si="105"/>
        <v>0</v>
      </c>
      <c r="AC118" s="13">
        <f t="shared" si="105"/>
        <v>0</v>
      </c>
      <c r="AD118" s="13">
        <f t="shared" si="105"/>
        <v>0</v>
      </c>
      <c r="AE118" s="13">
        <f t="shared" si="105"/>
        <v>11471646.199999999</v>
      </c>
      <c r="AF118" s="13">
        <f t="shared" si="105"/>
        <v>0</v>
      </c>
      <c r="AG118" s="13">
        <f t="shared" si="105"/>
        <v>9471646.1999999993</v>
      </c>
      <c r="AH118" s="13">
        <f t="shared" si="105"/>
        <v>2000000</v>
      </c>
      <c r="AI118" s="13">
        <f t="shared" si="105"/>
        <v>0</v>
      </c>
      <c r="AJ118" s="13">
        <f t="shared" si="105"/>
        <v>596648270.26746118</v>
      </c>
      <c r="AK118" s="13">
        <f t="shared" si="105"/>
        <v>596648270.26746118</v>
      </c>
      <c r="AL118" s="13">
        <f t="shared" si="105"/>
        <v>0</v>
      </c>
      <c r="AM118" s="13">
        <f t="shared" si="105"/>
        <v>0</v>
      </c>
      <c r="AN118" s="13">
        <f t="shared" si="105"/>
        <v>0</v>
      </c>
      <c r="AO118" s="13">
        <f t="shared" si="105"/>
        <v>0</v>
      </c>
      <c r="AQ118" s="14"/>
      <c r="AR118" s="14"/>
    </row>
    <row r="119" spans="1:44" x14ac:dyDescent="0.25">
      <c r="A119" s="11" t="s">
        <v>181</v>
      </c>
      <c r="B119" s="11" t="s">
        <v>182</v>
      </c>
      <c r="C119" s="9">
        <f t="shared" ref="C119:C123" si="106">SUM(D119+Y119+AE119+AJ119)</f>
        <v>829682531.26746118</v>
      </c>
      <c r="D119" s="9">
        <f t="shared" ref="D119:D123" si="107">SUM(E119:X119)</f>
        <v>233034261</v>
      </c>
      <c r="E119" s="9">
        <v>0</v>
      </c>
      <c r="F119" s="9">
        <v>0</v>
      </c>
      <c r="G119" s="9">
        <v>0</v>
      </c>
      <c r="H119" s="9">
        <v>0</v>
      </c>
      <c r="I119" s="9">
        <v>0</v>
      </c>
      <c r="J119" s="9">
        <v>0</v>
      </c>
      <c r="K119" s="9">
        <v>0</v>
      </c>
      <c r="L119" s="9">
        <v>0</v>
      </c>
      <c r="M119" s="9">
        <v>0</v>
      </c>
      <c r="N119" s="9">
        <v>0</v>
      </c>
      <c r="O119" s="9">
        <v>25017723</v>
      </c>
      <c r="P119" s="9">
        <v>11625000</v>
      </c>
      <c r="Q119" s="9">
        <v>0</v>
      </c>
      <c r="R119" s="9">
        <v>0</v>
      </c>
      <c r="S119" s="9">
        <f>262100000-65708462</f>
        <v>196391538</v>
      </c>
      <c r="T119" s="9">
        <v>0</v>
      </c>
      <c r="U119" s="9">
        <v>0</v>
      </c>
      <c r="V119" s="9">
        <v>0</v>
      </c>
      <c r="W119" s="9">
        <v>0</v>
      </c>
      <c r="X119" s="9">
        <v>0</v>
      </c>
      <c r="Y119" s="9">
        <f t="shared" ref="Y119:Y123" si="108">SUM(Z119:AD119)</f>
        <v>0</v>
      </c>
      <c r="Z119" s="9">
        <v>0</v>
      </c>
      <c r="AA119" s="9">
        <v>0</v>
      </c>
      <c r="AB119" s="9">
        <v>0</v>
      </c>
      <c r="AC119" s="9">
        <v>0</v>
      </c>
      <c r="AD119" s="9">
        <v>0</v>
      </c>
      <c r="AE119" s="9">
        <f t="shared" ref="AE119:AE123" si="109">SUM(AF119:AI119)</f>
        <v>0</v>
      </c>
      <c r="AF119" s="9">
        <v>0</v>
      </c>
      <c r="AG119" s="9">
        <v>0</v>
      </c>
      <c r="AH119" s="9">
        <v>0</v>
      </c>
      <c r="AI119" s="9">
        <v>0</v>
      </c>
      <c r="AJ119" s="9">
        <f t="shared" ref="AJ119:AJ123" si="110">SUM(AK119:AL119)</f>
        <v>596648270.26746118</v>
      </c>
      <c r="AK119" s="9">
        <f>+'[4]Resumen 2022 y 2021'!$J$20</f>
        <v>596648270.26746118</v>
      </c>
      <c r="AL119" s="9">
        <f t="shared" ref="AL119:AL123" si="111">SUM(AM119:AO119)</f>
        <v>0</v>
      </c>
      <c r="AM119" s="9">
        <v>0</v>
      </c>
      <c r="AN119" s="9">
        <v>0</v>
      </c>
      <c r="AO119" s="9">
        <v>0</v>
      </c>
      <c r="AQ119" s="14"/>
      <c r="AR119" s="14"/>
    </row>
    <row r="120" spans="1:44" x14ac:dyDescent="0.25">
      <c r="A120" s="11" t="s">
        <v>183</v>
      </c>
      <c r="B120" s="11" t="s">
        <v>184</v>
      </c>
      <c r="C120" s="9">
        <f t="shared" si="106"/>
        <v>2000000</v>
      </c>
      <c r="D120" s="9">
        <f t="shared" si="107"/>
        <v>0</v>
      </c>
      <c r="E120" s="9">
        <v>0</v>
      </c>
      <c r="F120" s="9">
        <v>0</v>
      </c>
      <c r="G120" s="9">
        <v>0</v>
      </c>
      <c r="H120" s="9">
        <v>0</v>
      </c>
      <c r="I120" s="9">
        <v>0</v>
      </c>
      <c r="J120" s="9">
        <v>0</v>
      </c>
      <c r="K120" s="9">
        <v>0</v>
      </c>
      <c r="L120" s="9">
        <v>0</v>
      </c>
      <c r="M120" s="9">
        <v>0</v>
      </c>
      <c r="N120" s="9">
        <v>0</v>
      </c>
      <c r="O120" s="9">
        <v>0</v>
      </c>
      <c r="P120" s="9">
        <v>0</v>
      </c>
      <c r="Q120" s="9">
        <v>0</v>
      </c>
      <c r="R120" s="9">
        <v>0</v>
      </c>
      <c r="S120" s="9">
        <v>0</v>
      </c>
      <c r="T120" s="9">
        <v>0</v>
      </c>
      <c r="U120" s="9">
        <v>0</v>
      </c>
      <c r="V120" s="9">
        <v>0</v>
      </c>
      <c r="W120" s="9">
        <v>0</v>
      </c>
      <c r="X120" s="9">
        <v>0</v>
      </c>
      <c r="Y120" s="9">
        <f t="shared" si="108"/>
        <v>0</v>
      </c>
      <c r="Z120" s="9">
        <v>0</v>
      </c>
      <c r="AA120" s="9">
        <v>0</v>
      </c>
      <c r="AB120" s="9">
        <v>0</v>
      </c>
      <c r="AC120" s="9">
        <v>0</v>
      </c>
      <c r="AD120" s="9">
        <v>0</v>
      </c>
      <c r="AE120" s="9">
        <f t="shared" si="109"/>
        <v>2000000</v>
      </c>
      <c r="AF120" s="9">
        <v>0</v>
      </c>
      <c r="AG120" s="9">
        <v>0</v>
      </c>
      <c r="AH120" s="9">
        <v>2000000</v>
      </c>
      <c r="AI120" s="9">
        <v>0</v>
      </c>
      <c r="AJ120" s="9">
        <f t="shared" si="110"/>
        <v>0</v>
      </c>
      <c r="AK120" s="9">
        <v>0</v>
      </c>
      <c r="AL120" s="9">
        <f t="shared" si="111"/>
        <v>0</v>
      </c>
      <c r="AM120" s="9">
        <v>0</v>
      </c>
      <c r="AN120" s="9">
        <v>0</v>
      </c>
      <c r="AO120" s="9">
        <v>0</v>
      </c>
      <c r="AQ120" s="14"/>
      <c r="AR120" s="14"/>
    </row>
    <row r="121" spans="1:44" x14ac:dyDescent="0.25">
      <c r="A121" s="11" t="s">
        <v>185</v>
      </c>
      <c r="B121" s="11" t="s">
        <v>186</v>
      </c>
      <c r="C121" s="9">
        <f t="shared" si="106"/>
        <v>9471646.1999999993</v>
      </c>
      <c r="D121" s="9">
        <f t="shared" si="107"/>
        <v>0</v>
      </c>
      <c r="E121" s="9">
        <v>0</v>
      </c>
      <c r="F121" s="9">
        <v>0</v>
      </c>
      <c r="G121" s="9">
        <v>0</v>
      </c>
      <c r="H121" s="9">
        <v>0</v>
      </c>
      <c r="I121" s="9">
        <v>0</v>
      </c>
      <c r="J121" s="9">
        <v>0</v>
      </c>
      <c r="K121" s="9">
        <v>0</v>
      </c>
      <c r="L121" s="9">
        <v>0</v>
      </c>
      <c r="M121" s="9">
        <v>0</v>
      </c>
      <c r="N121" s="9">
        <v>0</v>
      </c>
      <c r="O121" s="9">
        <v>0</v>
      </c>
      <c r="P121" s="9">
        <v>0</v>
      </c>
      <c r="Q121" s="9">
        <v>0</v>
      </c>
      <c r="R121" s="9">
        <v>0</v>
      </c>
      <c r="S121" s="9">
        <v>0</v>
      </c>
      <c r="T121" s="9">
        <v>0</v>
      </c>
      <c r="U121" s="9">
        <v>0</v>
      </c>
      <c r="V121" s="9">
        <v>0</v>
      </c>
      <c r="W121" s="9">
        <v>0</v>
      </c>
      <c r="X121" s="9">
        <v>0</v>
      </c>
      <c r="Y121" s="9">
        <f t="shared" si="108"/>
        <v>0</v>
      </c>
      <c r="Z121" s="9">
        <v>0</v>
      </c>
      <c r="AA121" s="9">
        <v>0</v>
      </c>
      <c r="AB121" s="9">
        <v>0</v>
      </c>
      <c r="AC121" s="9">
        <v>0</v>
      </c>
      <c r="AD121" s="9">
        <v>0</v>
      </c>
      <c r="AE121" s="9">
        <f t="shared" si="109"/>
        <v>9471646.1999999993</v>
      </c>
      <c r="AF121" s="9">
        <v>0</v>
      </c>
      <c r="AG121" s="9">
        <v>9471646.1999999993</v>
      </c>
      <c r="AH121" s="9">
        <v>0</v>
      </c>
      <c r="AI121" s="9">
        <v>0</v>
      </c>
      <c r="AJ121" s="9"/>
      <c r="AK121" s="9">
        <v>0</v>
      </c>
      <c r="AL121" s="9">
        <f t="shared" si="111"/>
        <v>0</v>
      </c>
      <c r="AM121" s="9">
        <v>0</v>
      </c>
      <c r="AN121" s="9">
        <v>0</v>
      </c>
      <c r="AO121" s="9">
        <v>0</v>
      </c>
      <c r="AQ121" s="14"/>
      <c r="AR121" s="14"/>
    </row>
    <row r="122" spans="1:44" x14ac:dyDescent="0.25">
      <c r="A122" s="11" t="s">
        <v>187</v>
      </c>
      <c r="B122" s="11" t="s">
        <v>188</v>
      </c>
      <c r="C122" s="9">
        <f t="shared" si="106"/>
        <v>1000000</v>
      </c>
      <c r="D122" s="9">
        <f t="shared" si="107"/>
        <v>1000000</v>
      </c>
      <c r="E122" s="9">
        <v>0</v>
      </c>
      <c r="F122" s="9">
        <v>0</v>
      </c>
      <c r="G122" s="9">
        <v>0</v>
      </c>
      <c r="H122" s="9">
        <v>0</v>
      </c>
      <c r="I122" s="9">
        <v>0</v>
      </c>
      <c r="J122" s="9">
        <v>0</v>
      </c>
      <c r="K122" s="9">
        <v>0</v>
      </c>
      <c r="L122" s="9">
        <v>0</v>
      </c>
      <c r="M122" s="9">
        <v>0</v>
      </c>
      <c r="N122" s="9">
        <v>0</v>
      </c>
      <c r="O122" s="9">
        <v>1000000</v>
      </c>
      <c r="P122" s="9">
        <v>0</v>
      </c>
      <c r="Q122" s="9">
        <v>0</v>
      </c>
      <c r="R122" s="9">
        <v>0</v>
      </c>
      <c r="S122" s="9">
        <v>0</v>
      </c>
      <c r="T122" s="9">
        <v>0</v>
      </c>
      <c r="U122" s="9">
        <v>0</v>
      </c>
      <c r="V122" s="9">
        <v>0</v>
      </c>
      <c r="W122" s="9">
        <v>0</v>
      </c>
      <c r="X122" s="9">
        <v>0</v>
      </c>
      <c r="Y122" s="9">
        <f t="shared" si="108"/>
        <v>0</v>
      </c>
      <c r="Z122" s="9">
        <v>0</v>
      </c>
      <c r="AA122" s="9">
        <v>0</v>
      </c>
      <c r="AB122" s="9">
        <v>0</v>
      </c>
      <c r="AC122" s="9">
        <v>0</v>
      </c>
      <c r="AD122" s="9">
        <v>0</v>
      </c>
      <c r="AE122" s="9">
        <f t="shared" si="109"/>
        <v>0</v>
      </c>
      <c r="AF122" s="9">
        <v>0</v>
      </c>
      <c r="AG122" s="9">
        <v>0</v>
      </c>
      <c r="AH122" s="9">
        <v>0</v>
      </c>
      <c r="AI122" s="9">
        <v>0</v>
      </c>
      <c r="AJ122" s="9">
        <f t="shared" si="110"/>
        <v>0</v>
      </c>
      <c r="AK122" s="9">
        <v>0</v>
      </c>
      <c r="AL122" s="9">
        <f t="shared" si="111"/>
        <v>0</v>
      </c>
      <c r="AM122" s="9">
        <v>0</v>
      </c>
      <c r="AN122" s="9">
        <v>0</v>
      </c>
      <c r="AO122" s="9">
        <v>0</v>
      </c>
      <c r="AQ122" s="14"/>
      <c r="AR122" s="14"/>
    </row>
    <row r="123" spans="1:44" x14ac:dyDescent="0.25">
      <c r="A123" s="11" t="s">
        <v>189</v>
      </c>
      <c r="B123" s="11" t="s">
        <v>190</v>
      </c>
      <c r="C123" s="9">
        <f t="shared" si="106"/>
        <v>500000</v>
      </c>
      <c r="D123" s="9">
        <f t="shared" si="107"/>
        <v>500000</v>
      </c>
      <c r="E123" s="9">
        <v>0</v>
      </c>
      <c r="F123" s="9">
        <v>0</v>
      </c>
      <c r="G123" s="9">
        <v>0</v>
      </c>
      <c r="H123" s="9">
        <v>0</v>
      </c>
      <c r="I123" s="9">
        <v>0</v>
      </c>
      <c r="J123" s="9">
        <v>0</v>
      </c>
      <c r="K123" s="9">
        <v>0</v>
      </c>
      <c r="L123" s="9">
        <v>0</v>
      </c>
      <c r="M123" s="9">
        <v>0</v>
      </c>
      <c r="N123" s="9">
        <v>0</v>
      </c>
      <c r="O123" s="9">
        <v>500000</v>
      </c>
      <c r="P123" s="9">
        <v>0</v>
      </c>
      <c r="Q123" s="9">
        <v>0</v>
      </c>
      <c r="R123" s="9">
        <v>0</v>
      </c>
      <c r="S123" s="9">
        <v>0</v>
      </c>
      <c r="T123" s="9">
        <v>0</v>
      </c>
      <c r="U123" s="9">
        <v>0</v>
      </c>
      <c r="V123" s="9">
        <v>0</v>
      </c>
      <c r="W123" s="9">
        <v>0</v>
      </c>
      <c r="X123" s="9">
        <v>0</v>
      </c>
      <c r="Y123" s="9">
        <f t="shared" si="108"/>
        <v>0</v>
      </c>
      <c r="Z123" s="9">
        <v>0</v>
      </c>
      <c r="AA123" s="9">
        <v>0</v>
      </c>
      <c r="AB123" s="9">
        <v>0</v>
      </c>
      <c r="AC123" s="9">
        <v>0</v>
      </c>
      <c r="AD123" s="9">
        <v>0</v>
      </c>
      <c r="AE123" s="9">
        <f t="shared" si="109"/>
        <v>0</v>
      </c>
      <c r="AF123" s="9">
        <v>0</v>
      </c>
      <c r="AG123" s="9">
        <v>0</v>
      </c>
      <c r="AH123" s="9">
        <v>0</v>
      </c>
      <c r="AI123" s="9">
        <v>0</v>
      </c>
      <c r="AJ123" s="9">
        <f t="shared" si="110"/>
        <v>0</v>
      </c>
      <c r="AK123" s="9">
        <v>0</v>
      </c>
      <c r="AL123" s="9">
        <f t="shared" si="111"/>
        <v>0</v>
      </c>
      <c r="AM123" s="9">
        <v>0</v>
      </c>
      <c r="AN123" s="9">
        <v>0</v>
      </c>
      <c r="AO123" s="9">
        <v>0</v>
      </c>
      <c r="AQ123" s="14"/>
      <c r="AR123" s="14"/>
    </row>
    <row r="124" spans="1:44" x14ac:dyDescent="0.25">
      <c r="A124" s="11"/>
      <c r="B124" s="11"/>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Q124" s="14"/>
      <c r="AR124" s="14"/>
    </row>
    <row r="125" spans="1:44" s="15" customFormat="1" x14ac:dyDescent="0.25">
      <c r="A125" s="12" t="s">
        <v>191</v>
      </c>
      <c r="B125" s="12" t="s">
        <v>192</v>
      </c>
      <c r="C125" s="13">
        <f>SUM(C126:C127)</f>
        <v>25216676.600000001</v>
      </c>
      <c r="D125" s="13">
        <f>SUM(D126:D127)</f>
        <v>20716676.600000001</v>
      </c>
      <c r="E125" s="13">
        <f t="shared" ref="E125:AO125" si="112">SUM(E126:E127)</f>
        <v>0</v>
      </c>
      <c r="F125" s="13">
        <f t="shared" si="112"/>
        <v>3396676.6</v>
      </c>
      <c r="G125" s="13">
        <f t="shared" si="112"/>
        <v>2000000</v>
      </c>
      <c r="H125" s="13">
        <f t="shared" si="112"/>
        <v>0</v>
      </c>
      <c r="I125" s="13">
        <f t="shared" si="112"/>
        <v>0</v>
      </c>
      <c r="J125" s="13">
        <f t="shared" si="112"/>
        <v>0</v>
      </c>
      <c r="K125" s="13">
        <f t="shared" si="112"/>
        <v>0</v>
      </c>
      <c r="L125" s="13">
        <f t="shared" si="112"/>
        <v>0</v>
      </c>
      <c r="M125" s="13">
        <f t="shared" si="112"/>
        <v>0</v>
      </c>
      <c r="N125" s="13">
        <f t="shared" si="112"/>
        <v>0</v>
      </c>
      <c r="O125" s="13">
        <f t="shared" si="112"/>
        <v>0</v>
      </c>
      <c r="P125" s="13">
        <f t="shared" si="112"/>
        <v>12000000</v>
      </c>
      <c r="Q125" s="13">
        <f t="shared" si="112"/>
        <v>0</v>
      </c>
      <c r="R125" s="13">
        <f t="shared" si="112"/>
        <v>0</v>
      </c>
      <c r="S125" s="13">
        <f t="shared" si="112"/>
        <v>500000</v>
      </c>
      <c r="T125" s="13">
        <f t="shared" si="112"/>
        <v>0</v>
      </c>
      <c r="U125" s="13">
        <f t="shared" si="112"/>
        <v>0</v>
      </c>
      <c r="V125" s="13">
        <f t="shared" si="112"/>
        <v>0</v>
      </c>
      <c r="W125" s="13">
        <f t="shared" si="112"/>
        <v>2320000</v>
      </c>
      <c r="X125" s="13">
        <f t="shared" si="112"/>
        <v>500000</v>
      </c>
      <c r="Y125" s="13">
        <f t="shared" si="112"/>
        <v>2500000</v>
      </c>
      <c r="Z125" s="13">
        <f t="shared" si="112"/>
        <v>0</v>
      </c>
      <c r="AA125" s="13">
        <f t="shared" si="112"/>
        <v>0</v>
      </c>
      <c r="AB125" s="13">
        <f t="shared" si="112"/>
        <v>2000000</v>
      </c>
      <c r="AC125" s="13">
        <f t="shared" si="112"/>
        <v>0</v>
      </c>
      <c r="AD125" s="13">
        <f t="shared" si="112"/>
        <v>500000</v>
      </c>
      <c r="AE125" s="13">
        <f t="shared" si="112"/>
        <v>0</v>
      </c>
      <c r="AF125" s="13">
        <f t="shared" si="112"/>
        <v>0</v>
      </c>
      <c r="AG125" s="13">
        <f t="shared" si="112"/>
        <v>0</v>
      </c>
      <c r="AH125" s="13">
        <f t="shared" si="112"/>
        <v>0</v>
      </c>
      <c r="AI125" s="13">
        <f t="shared" si="112"/>
        <v>0</v>
      </c>
      <c r="AJ125" s="13">
        <f t="shared" si="112"/>
        <v>2000000</v>
      </c>
      <c r="AK125" s="13">
        <f t="shared" si="112"/>
        <v>2000000</v>
      </c>
      <c r="AL125" s="13">
        <f t="shared" si="112"/>
        <v>0</v>
      </c>
      <c r="AM125" s="13">
        <f t="shared" si="112"/>
        <v>0</v>
      </c>
      <c r="AN125" s="13">
        <f t="shared" si="112"/>
        <v>0</v>
      </c>
      <c r="AO125" s="13">
        <f t="shared" si="112"/>
        <v>0</v>
      </c>
      <c r="AQ125" s="14"/>
      <c r="AR125" s="14"/>
    </row>
    <row r="126" spans="1:44" x14ac:dyDescent="0.25">
      <c r="A126" s="11" t="s">
        <v>193</v>
      </c>
      <c r="B126" s="11" t="s">
        <v>194</v>
      </c>
      <c r="C126" s="9">
        <f t="shared" ref="C126:C127" si="113">SUM(D126+Y126+AE126+AJ126)</f>
        <v>22516676.600000001</v>
      </c>
      <c r="D126" s="9">
        <f t="shared" ref="D126:D127" si="114">SUM(E126:X126)</f>
        <v>19216676.600000001</v>
      </c>
      <c r="E126" s="9">
        <v>0</v>
      </c>
      <c r="F126" s="9">
        <v>3396676.6</v>
      </c>
      <c r="G126" s="9">
        <v>1000000</v>
      </c>
      <c r="H126" s="9">
        <v>0</v>
      </c>
      <c r="I126" s="9">
        <v>0</v>
      </c>
      <c r="J126" s="9">
        <v>0</v>
      </c>
      <c r="K126" s="9">
        <v>0</v>
      </c>
      <c r="L126" s="9">
        <v>0</v>
      </c>
      <c r="M126" s="9">
        <v>0</v>
      </c>
      <c r="N126" s="9">
        <v>0</v>
      </c>
      <c r="O126" s="9">
        <v>0</v>
      </c>
      <c r="P126" s="9">
        <v>12000000</v>
      </c>
      <c r="Q126" s="9">
        <v>0</v>
      </c>
      <c r="R126" s="9">
        <v>0</v>
      </c>
      <c r="S126" s="9">
        <v>500000</v>
      </c>
      <c r="T126" s="9">
        <v>0</v>
      </c>
      <c r="U126" s="9">
        <v>0</v>
      </c>
      <c r="V126" s="9">
        <v>0</v>
      </c>
      <c r="W126" s="9">
        <v>2320000</v>
      </c>
      <c r="X126" s="9">
        <v>0</v>
      </c>
      <c r="Y126" s="9">
        <f t="shared" ref="Y126:Y127" si="115">SUM(Z126:AD126)</f>
        <v>2300000</v>
      </c>
      <c r="Z126" s="9">
        <v>0</v>
      </c>
      <c r="AA126" s="9">
        <v>0</v>
      </c>
      <c r="AB126" s="9">
        <f>3450000-1225000-225000</f>
        <v>2000000</v>
      </c>
      <c r="AC126" s="9">
        <v>0</v>
      </c>
      <c r="AD126" s="9">
        <v>300000</v>
      </c>
      <c r="AE126" s="9">
        <f t="shared" ref="AE126:AE127" si="116">SUM(AF126:AI126)</f>
        <v>0</v>
      </c>
      <c r="AF126" s="9">
        <v>0</v>
      </c>
      <c r="AG126" s="9">
        <v>0</v>
      </c>
      <c r="AH126" s="9">
        <v>0</v>
      </c>
      <c r="AI126" s="9">
        <v>0</v>
      </c>
      <c r="AJ126" s="9">
        <f t="shared" ref="AJ126:AJ127" si="117">SUM(AK126:AL126)</f>
        <v>1000000</v>
      </c>
      <c r="AK126" s="9">
        <v>1000000</v>
      </c>
      <c r="AL126" s="9">
        <f t="shared" ref="AL126:AL127" si="118">SUM(AM126:AO126)</f>
        <v>0</v>
      </c>
      <c r="AM126" s="9">
        <v>0</v>
      </c>
      <c r="AN126" s="9">
        <v>0</v>
      </c>
      <c r="AO126" s="9">
        <v>0</v>
      </c>
      <c r="AQ126" s="14"/>
      <c r="AR126" s="14"/>
    </row>
    <row r="127" spans="1:44" x14ac:dyDescent="0.25">
      <c r="A127" s="11" t="s">
        <v>195</v>
      </c>
      <c r="B127" s="11" t="s">
        <v>196</v>
      </c>
      <c r="C127" s="9">
        <f t="shared" si="113"/>
        <v>2700000</v>
      </c>
      <c r="D127" s="9">
        <f t="shared" si="114"/>
        <v>1500000</v>
      </c>
      <c r="E127" s="9">
        <v>0</v>
      </c>
      <c r="F127" s="9">
        <v>0</v>
      </c>
      <c r="G127" s="9">
        <v>1000000</v>
      </c>
      <c r="H127" s="9">
        <v>0</v>
      </c>
      <c r="I127" s="9">
        <v>0</v>
      </c>
      <c r="J127" s="9">
        <v>0</v>
      </c>
      <c r="K127" s="9">
        <v>0</v>
      </c>
      <c r="L127" s="9">
        <v>0</v>
      </c>
      <c r="M127" s="9">
        <v>0</v>
      </c>
      <c r="N127" s="9">
        <v>0</v>
      </c>
      <c r="O127" s="9">
        <v>0</v>
      </c>
      <c r="P127" s="9">
        <v>0</v>
      </c>
      <c r="Q127" s="9">
        <v>0</v>
      </c>
      <c r="R127" s="9">
        <v>0</v>
      </c>
      <c r="S127" s="9">
        <v>0</v>
      </c>
      <c r="T127" s="9">
        <v>0</v>
      </c>
      <c r="U127" s="9">
        <v>0</v>
      </c>
      <c r="V127" s="9">
        <v>0</v>
      </c>
      <c r="W127" s="9">
        <v>0</v>
      </c>
      <c r="X127" s="9">
        <v>500000</v>
      </c>
      <c r="Y127" s="9">
        <f t="shared" si="115"/>
        <v>200000</v>
      </c>
      <c r="Z127" s="9">
        <v>0</v>
      </c>
      <c r="AA127" s="9">
        <v>0</v>
      </c>
      <c r="AB127" s="9">
        <v>0</v>
      </c>
      <c r="AC127" s="9">
        <v>0</v>
      </c>
      <c r="AD127" s="9">
        <v>200000</v>
      </c>
      <c r="AE127" s="9">
        <f t="shared" si="116"/>
        <v>0</v>
      </c>
      <c r="AF127" s="9">
        <v>0</v>
      </c>
      <c r="AG127" s="9">
        <v>0</v>
      </c>
      <c r="AH127" s="9">
        <v>0</v>
      </c>
      <c r="AI127" s="9">
        <v>0</v>
      </c>
      <c r="AJ127" s="9">
        <f t="shared" si="117"/>
        <v>1000000</v>
      </c>
      <c r="AK127" s="9">
        <v>1000000</v>
      </c>
      <c r="AL127" s="9">
        <f t="shared" si="118"/>
        <v>0</v>
      </c>
      <c r="AM127" s="9">
        <v>0</v>
      </c>
      <c r="AN127" s="9">
        <v>0</v>
      </c>
      <c r="AO127" s="9">
        <v>0</v>
      </c>
      <c r="AQ127" s="14"/>
      <c r="AR127" s="14"/>
    </row>
    <row r="128" spans="1:44" x14ac:dyDescent="0.25">
      <c r="A128" s="11"/>
      <c r="B128" s="11"/>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Q128" s="14"/>
      <c r="AR128" s="14"/>
    </row>
    <row r="129" spans="1:44" s="15" customFormat="1" x14ac:dyDescent="0.25">
      <c r="A129" s="12" t="s">
        <v>197</v>
      </c>
      <c r="B129" s="12" t="s">
        <v>198</v>
      </c>
      <c r="C129" s="13">
        <f>SUM(C130:C136)</f>
        <v>93857736</v>
      </c>
      <c r="D129" s="13">
        <f>SUM(D130:D136)</f>
        <v>65890896</v>
      </c>
      <c r="E129" s="13">
        <f t="shared" ref="E129:AO129" si="119">SUM(E130:E136)</f>
        <v>0</v>
      </c>
      <c r="F129" s="13">
        <f t="shared" si="119"/>
        <v>0</v>
      </c>
      <c r="G129" s="13">
        <f t="shared" si="119"/>
        <v>0</v>
      </c>
      <c r="H129" s="13">
        <f t="shared" si="119"/>
        <v>0</v>
      </c>
      <c r="I129" s="13">
        <f t="shared" si="119"/>
        <v>27185896</v>
      </c>
      <c r="J129" s="13">
        <f t="shared" si="119"/>
        <v>0</v>
      </c>
      <c r="K129" s="13">
        <f t="shared" si="119"/>
        <v>0</v>
      </c>
      <c r="L129" s="13">
        <f t="shared" si="119"/>
        <v>0</v>
      </c>
      <c r="M129" s="13">
        <f t="shared" si="119"/>
        <v>0</v>
      </c>
      <c r="N129" s="13">
        <f t="shared" si="119"/>
        <v>0</v>
      </c>
      <c r="O129" s="13">
        <f t="shared" si="119"/>
        <v>37955000</v>
      </c>
      <c r="P129" s="13">
        <f t="shared" si="119"/>
        <v>0</v>
      </c>
      <c r="Q129" s="13">
        <f t="shared" si="119"/>
        <v>0</v>
      </c>
      <c r="R129" s="13">
        <f t="shared" si="119"/>
        <v>0</v>
      </c>
      <c r="S129" s="13">
        <f t="shared" si="119"/>
        <v>300000</v>
      </c>
      <c r="T129" s="13">
        <f t="shared" si="119"/>
        <v>0</v>
      </c>
      <c r="U129" s="13">
        <f t="shared" si="119"/>
        <v>0</v>
      </c>
      <c r="V129" s="13">
        <f t="shared" si="119"/>
        <v>0</v>
      </c>
      <c r="W129" s="13">
        <f t="shared" si="119"/>
        <v>350000</v>
      </c>
      <c r="X129" s="13">
        <f t="shared" si="119"/>
        <v>100000</v>
      </c>
      <c r="Y129" s="13">
        <f t="shared" si="119"/>
        <v>12989600</v>
      </c>
      <c r="Z129" s="13">
        <f t="shared" si="119"/>
        <v>100000</v>
      </c>
      <c r="AA129" s="13">
        <f t="shared" si="119"/>
        <v>4789600</v>
      </c>
      <c r="AB129" s="13">
        <f t="shared" si="119"/>
        <v>7750000</v>
      </c>
      <c r="AC129" s="13">
        <f t="shared" si="119"/>
        <v>300000</v>
      </c>
      <c r="AD129" s="13">
        <f t="shared" si="119"/>
        <v>50000</v>
      </c>
      <c r="AE129" s="13">
        <f t="shared" si="119"/>
        <v>300000</v>
      </c>
      <c r="AF129" s="13">
        <f t="shared" si="119"/>
        <v>0</v>
      </c>
      <c r="AG129" s="13">
        <f t="shared" si="119"/>
        <v>0</v>
      </c>
      <c r="AH129" s="13">
        <f t="shared" si="119"/>
        <v>0</v>
      </c>
      <c r="AI129" s="13">
        <f t="shared" si="119"/>
        <v>300000</v>
      </c>
      <c r="AJ129" s="13">
        <f t="shared" si="119"/>
        <v>14677240</v>
      </c>
      <c r="AK129" s="13">
        <f t="shared" si="119"/>
        <v>14677240</v>
      </c>
      <c r="AL129" s="13">
        <f t="shared" si="119"/>
        <v>0</v>
      </c>
      <c r="AM129" s="13">
        <f t="shared" si="119"/>
        <v>0</v>
      </c>
      <c r="AN129" s="13">
        <f t="shared" si="119"/>
        <v>0</v>
      </c>
      <c r="AO129" s="13">
        <f t="shared" si="119"/>
        <v>0</v>
      </c>
      <c r="AQ129" s="14"/>
      <c r="AR129" s="14"/>
    </row>
    <row r="130" spans="1:44" x14ac:dyDescent="0.25">
      <c r="A130" s="11" t="s">
        <v>199</v>
      </c>
      <c r="B130" s="11" t="s">
        <v>200</v>
      </c>
      <c r="C130" s="9">
        <f t="shared" ref="C130:C136" si="120">SUM(D130+Y130+AE130+AJ130)</f>
        <v>21865600</v>
      </c>
      <c r="D130" s="9">
        <f t="shared" ref="D130:D136" si="121">SUM(E130:X130)</f>
        <v>13605000</v>
      </c>
      <c r="E130" s="9">
        <v>0</v>
      </c>
      <c r="F130" s="9">
        <v>0</v>
      </c>
      <c r="G130" s="9">
        <v>0</v>
      </c>
      <c r="H130" s="9">
        <v>0</v>
      </c>
      <c r="I130" s="9">
        <v>0</v>
      </c>
      <c r="J130" s="9">
        <v>0</v>
      </c>
      <c r="K130" s="9">
        <v>0</v>
      </c>
      <c r="L130" s="9">
        <v>0</v>
      </c>
      <c r="M130" s="9">
        <v>0</v>
      </c>
      <c r="N130" s="9">
        <v>0</v>
      </c>
      <c r="O130" s="9">
        <v>13605000</v>
      </c>
      <c r="P130" s="9">
        <v>0</v>
      </c>
      <c r="Q130" s="9">
        <v>0</v>
      </c>
      <c r="R130" s="9">
        <v>0</v>
      </c>
      <c r="S130" s="9">
        <v>0</v>
      </c>
      <c r="T130" s="9">
        <v>0</v>
      </c>
      <c r="U130" s="9">
        <v>0</v>
      </c>
      <c r="V130" s="9">
        <v>0</v>
      </c>
      <c r="W130" s="9">
        <v>0</v>
      </c>
      <c r="X130" s="9">
        <v>0</v>
      </c>
      <c r="Y130" s="9">
        <f t="shared" ref="Y130:Y136" si="122">SUM(Z130:AD130)</f>
        <v>3725600</v>
      </c>
      <c r="Z130" s="9">
        <v>0</v>
      </c>
      <c r="AA130" s="9">
        <v>3725600</v>
      </c>
      <c r="AB130" s="9">
        <v>0</v>
      </c>
      <c r="AC130" s="9">
        <v>0</v>
      </c>
      <c r="AD130" s="9">
        <v>0</v>
      </c>
      <c r="AE130" s="9">
        <f t="shared" ref="AE130:AE136" si="123">SUM(AF130:AI130)</f>
        <v>0</v>
      </c>
      <c r="AF130" s="9">
        <v>0</v>
      </c>
      <c r="AG130" s="9">
        <v>0</v>
      </c>
      <c r="AH130" s="9">
        <v>0</v>
      </c>
      <c r="AI130" s="9">
        <v>0</v>
      </c>
      <c r="AJ130" s="9">
        <f t="shared" ref="AJ130:AJ136" si="124">SUM(AK130:AL130)</f>
        <v>4535000</v>
      </c>
      <c r="AK130" s="9">
        <v>4535000</v>
      </c>
      <c r="AL130" s="9">
        <f t="shared" ref="AL130:AL136" si="125">SUM(AM130:AO130)</f>
        <v>0</v>
      </c>
      <c r="AM130" s="9">
        <v>0</v>
      </c>
      <c r="AN130" s="9">
        <v>0</v>
      </c>
      <c r="AO130" s="9">
        <v>0</v>
      </c>
      <c r="AQ130" s="14"/>
      <c r="AR130" s="14"/>
    </row>
    <row r="131" spans="1:44" x14ac:dyDescent="0.25">
      <c r="A131" s="11" t="s">
        <v>201</v>
      </c>
      <c r="B131" s="11" t="s">
        <v>202</v>
      </c>
      <c r="C131" s="9">
        <f t="shared" si="120"/>
        <v>2080000</v>
      </c>
      <c r="D131" s="9">
        <f t="shared" si="121"/>
        <v>2000000</v>
      </c>
      <c r="E131" s="9">
        <v>0</v>
      </c>
      <c r="F131" s="9">
        <v>0</v>
      </c>
      <c r="G131" s="9">
        <v>0</v>
      </c>
      <c r="H131" s="9">
        <v>0</v>
      </c>
      <c r="I131" s="9">
        <v>0</v>
      </c>
      <c r="J131" s="9">
        <v>0</v>
      </c>
      <c r="K131" s="9">
        <v>0</v>
      </c>
      <c r="L131" s="9">
        <v>0</v>
      </c>
      <c r="M131" s="9">
        <v>0</v>
      </c>
      <c r="N131" s="9">
        <v>0</v>
      </c>
      <c r="O131" s="9">
        <v>2000000</v>
      </c>
      <c r="P131" s="9">
        <v>0</v>
      </c>
      <c r="Q131" s="9">
        <v>0</v>
      </c>
      <c r="R131" s="9">
        <v>0</v>
      </c>
      <c r="S131" s="9">
        <v>0</v>
      </c>
      <c r="T131" s="9">
        <v>0</v>
      </c>
      <c r="U131" s="9">
        <v>0</v>
      </c>
      <c r="V131" s="9">
        <v>0</v>
      </c>
      <c r="W131" s="9">
        <v>0</v>
      </c>
      <c r="X131" s="9">
        <v>0</v>
      </c>
      <c r="Y131" s="9">
        <f t="shared" si="122"/>
        <v>80000</v>
      </c>
      <c r="Z131" s="9">
        <v>0</v>
      </c>
      <c r="AA131" s="9">
        <v>80000</v>
      </c>
      <c r="AB131" s="9">
        <v>0</v>
      </c>
      <c r="AC131" s="9">
        <v>0</v>
      </c>
      <c r="AD131" s="9">
        <v>0</v>
      </c>
      <c r="AE131" s="9">
        <f t="shared" si="123"/>
        <v>0</v>
      </c>
      <c r="AF131" s="9">
        <v>0</v>
      </c>
      <c r="AG131" s="9">
        <v>0</v>
      </c>
      <c r="AH131" s="9">
        <v>0</v>
      </c>
      <c r="AI131" s="9">
        <v>0</v>
      </c>
      <c r="AJ131" s="9">
        <f t="shared" si="124"/>
        <v>0</v>
      </c>
      <c r="AK131" s="9">
        <v>0</v>
      </c>
      <c r="AL131" s="9">
        <f t="shared" si="125"/>
        <v>0</v>
      </c>
      <c r="AM131" s="9">
        <v>0</v>
      </c>
      <c r="AN131" s="9">
        <v>0</v>
      </c>
      <c r="AO131" s="9">
        <v>0</v>
      </c>
      <c r="AQ131" s="14"/>
      <c r="AR131" s="14"/>
    </row>
    <row r="132" spans="1:44" x14ac:dyDescent="0.25">
      <c r="A132" s="11" t="s">
        <v>203</v>
      </c>
      <c r="B132" s="11" t="s">
        <v>204</v>
      </c>
      <c r="C132" s="9">
        <f t="shared" si="120"/>
        <v>13104000</v>
      </c>
      <c r="D132" s="9">
        <f t="shared" si="121"/>
        <v>12600000</v>
      </c>
      <c r="E132" s="9">
        <v>0</v>
      </c>
      <c r="F132" s="9">
        <v>0</v>
      </c>
      <c r="G132" s="9">
        <v>0</v>
      </c>
      <c r="H132" s="9">
        <v>0</v>
      </c>
      <c r="I132" s="9">
        <v>0</v>
      </c>
      <c r="J132" s="9">
        <v>0</v>
      </c>
      <c r="K132" s="9">
        <v>0</v>
      </c>
      <c r="L132" s="9">
        <v>0</v>
      </c>
      <c r="M132" s="9">
        <v>0</v>
      </c>
      <c r="N132" s="9">
        <v>0</v>
      </c>
      <c r="O132" s="9">
        <v>12600000</v>
      </c>
      <c r="P132" s="9">
        <v>0</v>
      </c>
      <c r="Q132" s="9">
        <v>0</v>
      </c>
      <c r="R132" s="9">
        <v>0</v>
      </c>
      <c r="S132" s="9">
        <v>0</v>
      </c>
      <c r="T132" s="9">
        <v>0</v>
      </c>
      <c r="U132" s="9">
        <v>0</v>
      </c>
      <c r="V132" s="9">
        <v>0</v>
      </c>
      <c r="W132" s="9">
        <v>0</v>
      </c>
      <c r="X132" s="9">
        <v>0</v>
      </c>
      <c r="Y132" s="9">
        <f t="shared" si="122"/>
        <v>504000</v>
      </c>
      <c r="Z132" s="9">
        <v>0</v>
      </c>
      <c r="AA132" s="9">
        <v>504000</v>
      </c>
      <c r="AB132" s="9">
        <v>0</v>
      </c>
      <c r="AC132" s="9">
        <v>0</v>
      </c>
      <c r="AD132" s="9">
        <v>0</v>
      </c>
      <c r="AE132" s="9">
        <f t="shared" si="123"/>
        <v>0</v>
      </c>
      <c r="AF132" s="9">
        <v>0</v>
      </c>
      <c r="AG132" s="9">
        <v>0</v>
      </c>
      <c r="AH132" s="9">
        <v>0</v>
      </c>
      <c r="AI132" s="9">
        <v>0</v>
      </c>
      <c r="AJ132" s="9">
        <f t="shared" si="124"/>
        <v>0</v>
      </c>
      <c r="AK132" s="9">
        <v>0</v>
      </c>
      <c r="AL132" s="9">
        <f t="shared" si="125"/>
        <v>0</v>
      </c>
      <c r="AM132" s="9">
        <v>0</v>
      </c>
      <c r="AN132" s="9">
        <v>0</v>
      </c>
      <c r="AO132" s="9">
        <v>0</v>
      </c>
      <c r="AQ132" s="14"/>
      <c r="AR132" s="14"/>
    </row>
    <row r="133" spans="1:44" x14ac:dyDescent="0.25">
      <c r="A133" s="11" t="s">
        <v>205</v>
      </c>
      <c r="B133" s="11" t="s">
        <v>206</v>
      </c>
      <c r="C133" s="9">
        <f t="shared" si="120"/>
        <v>5300000</v>
      </c>
      <c r="D133" s="9">
        <f t="shared" si="121"/>
        <v>3750000</v>
      </c>
      <c r="E133" s="9">
        <v>0</v>
      </c>
      <c r="F133" s="9">
        <v>0</v>
      </c>
      <c r="G133" s="9">
        <v>0</v>
      </c>
      <c r="H133" s="9">
        <v>0</v>
      </c>
      <c r="I133" s="9">
        <v>0</v>
      </c>
      <c r="J133" s="9">
        <v>0</v>
      </c>
      <c r="K133" s="9">
        <v>0</v>
      </c>
      <c r="L133" s="9">
        <v>0</v>
      </c>
      <c r="M133" s="9">
        <v>0</v>
      </c>
      <c r="N133" s="9">
        <v>0</v>
      </c>
      <c r="O133" s="9">
        <v>3750000</v>
      </c>
      <c r="P133" s="9">
        <v>0</v>
      </c>
      <c r="Q133" s="9">
        <v>0</v>
      </c>
      <c r="R133" s="9">
        <v>0</v>
      </c>
      <c r="S133" s="9">
        <v>0</v>
      </c>
      <c r="T133" s="9">
        <v>0</v>
      </c>
      <c r="U133" s="9">
        <v>0</v>
      </c>
      <c r="V133" s="9">
        <v>0</v>
      </c>
      <c r="W133" s="9">
        <v>0</v>
      </c>
      <c r="X133" s="9">
        <v>0</v>
      </c>
      <c r="Y133" s="9">
        <f t="shared" si="122"/>
        <v>200000</v>
      </c>
      <c r="Z133" s="9">
        <v>0</v>
      </c>
      <c r="AA133" s="9">
        <v>200000</v>
      </c>
      <c r="AB133" s="9">
        <v>0</v>
      </c>
      <c r="AC133" s="9">
        <v>0</v>
      </c>
      <c r="AD133" s="9">
        <v>0</v>
      </c>
      <c r="AE133" s="9">
        <f t="shared" si="123"/>
        <v>100000</v>
      </c>
      <c r="AF133" s="9">
        <v>0</v>
      </c>
      <c r="AG133" s="9">
        <v>0</v>
      </c>
      <c r="AH133" s="9">
        <v>0</v>
      </c>
      <c r="AI133" s="9">
        <v>100000</v>
      </c>
      <c r="AJ133" s="9">
        <f t="shared" si="124"/>
        <v>1250000</v>
      </c>
      <c r="AK133" s="9">
        <v>1250000</v>
      </c>
      <c r="AL133" s="9">
        <f t="shared" si="125"/>
        <v>0</v>
      </c>
      <c r="AM133" s="9">
        <v>0</v>
      </c>
      <c r="AN133" s="9">
        <v>0</v>
      </c>
      <c r="AO133" s="9">
        <v>0</v>
      </c>
      <c r="AQ133" s="14"/>
      <c r="AR133" s="14"/>
    </row>
    <row r="134" spans="1:44" x14ac:dyDescent="0.25">
      <c r="A134" s="11" t="s">
        <v>207</v>
      </c>
      <c r="B134" s="11" t="s">
        <v>208</v>
      </c>
      <c r="C134" s="9">
        <f t="shared" si="120"/>
        <v>8719177</v>
      </c>
      <c r="D134" s="9">
        <f t="shared" si="121"/>
        <v>6709177</v>
      </c>
      <c r="E134" s="9">
        <v>0</v>
      </c>
      <c r="F134" s="9">
        <v>0</v>
      </c>
      <c r="G134" s="9">
        <v>0</v>
      </c>
      <c r="H134" s="9">
        <v>0</v>
      </c>
      <c r="I134" s="9">
        <v>3509177</v>
      </c>
      <c r="J134" s="9">
        <v>0</v>
      </c>
      <c r="K134" s="9">
        <v>0</v>
      </c>
      <c r="L134" s="9">
        <v>0</v>
      </c>
      <c r="M134" s="9">
        <v>0</v>
      </c>
      <c r="N134" s="9">
        <v>0</v>
      </c>
      <c r="O134" s="9">
        <v>3000000</v>
      </c>
      <c r="P134" s="9">
        <v>0</v>
      </c>
      <c r="Q134" s="9">
        <v>0</v>
      </c>
      <c r="R134" s="9">
        <v>0</v>
      </c>
      <c r="S134" s="9">
        <v>100000</v>
      </c>
      <c r="T134" s="9">
        <v>0</v>
      </c>
      <c r="U134" s="9">
        <v>0</v>
      </c>
      <c r="V134" s="9">
        <v>0</v>
      </c>
      <c r="W134" s="9">
        <v>0</v>
      </c>
      <c r="X134" s="9">
        <v>100000</v>
      </c>
      <c r="Y134" s="9">
        <f t="shared" si="122"/>
        <v>1010000</v>
      </c>
      <c r="Z134" s="9">
        <v>0</v>
      </c>
      <c r="AA134" s="9">
        <v>160000</v>
      </c>
      <c r="AB134" s="9">
        <v>750000</v>
      </c>
      <c r="AC134" s="9">
        <v>100000</v>
      </c>
      <c r="AD134" s="9">
        <v>0</v>
      </c>
      <c r="AE134" s="9">
        <f t="shared" si="123"/>
        <v>0</v>
      </c>
      <c r="AF134" s="9">
        <v>0</v>
      </c>
      <c r="AG134" s="9">
        <v>0</v>
      </c>
      <c r="AH134" s="9">
        <v>0</v>
      </c>
      <c r="AI134" s="9">
        <v>0</v>
      </c>
      <c r="AJ134" s="9">
        <f t="shared" si="124"/>
        <v>1000000</v>
      </c>
      <c r="AK134" s="9">
        <v>1000000</v>
      </c>
      <c r="AL134" s="9">
        <f t="shared" si="125"/>
        <v>0</v>
      </c>
      <c r="AM134" s="9">
        <v>0</v>
      </c>
      <c r="AN134" s="9">
        <v>0</v>
      </c>
      <c r="AO134" s="9">
        <v>0</v>
      </c>
      <c r="AQ134" s="14"/>
      <c r="AR134" s="14"/>
    </row>
    <row r="135" spans="1:44" x14ac:dyDescent="0.25">
      <c r="A135" s="11" t="s">
        <v>209</v>
      </c>
      <c r="B135" s="11" t="s">
        <v>210</v>
      </c>
      <c r="C135" s="9">
        <f t="shared" si="120"/>
        <v>37018959</v>
      </c>
      <c r="D135" s="9">
        <f t="shared" si="121"/>
        <v>23776719</v>
      </c>
      <c r="E135" s="9">
        <v>0</v>
      </c>
      <c r="F135" s="9">
        <v>0</v>
      </c>
      <c r="G135" s="9">
        <v>0</v>
      </c>
      <c r="H135" s="9">
        <v>0</v>
      </c>
      <c r="I135" s="9">
        <v>23676719</v>
      </c>
      <c r="J135" s="9">
        <v>0</v>
      </c>
      <c r="K135" s="9">
        <v>0</v>
      </c>
      <c r="L135" s="9">
        <v>0</v>
      </c>
      <c r="M135" s="9">
        <v>0</v>
      </c>
      <c r="N135" s="9">
        <v>0</v>
      </c>
      <c r="O135" s="9">
        <v>0</v>
      </c>
      <c r="P135" s="9">
        <v>0</v>
      </c>
      <c r="Q135" s="9">
        <v>0</v>
      </c>
      <c r="R135" s="9">
        <v>0</v>
      </c>
      <c r="S135" s="9">
        <v>100000</v>
      </c>
      <c r="T135" s="9">
        <v>0</v>
      </c>
      <c r="U135" s="9">
        <v>0</v>
      </c>
      <c r="V135" s="9">
        <v>0</v>
      </c>
      <c r="W135" s="9">
        <v>0</v>
      </c>
      <c r="X135" s="9">
        <v>0</v>
      </c>
      <c r="Y135" s="9">
        <f t="shared" si="122"/>
        <v>5350000</v>
      </c>
      <c r="Z135" s="9">
        <v>100000</v>
      </c>
      <c r="AA135" s="9">
        <v>0</v>
      </c>
      <c r="AB135" s="9">
        <v>5000000</v>
      </c>
      <c r="AC135" s="9">
        <v>200000</v>
      </c>
      <c r="AD135" s="9">
        <v>50000</v>
      </c>
      <c r="AE135" s="9">
        <f t="shared" si="123"/>
        <v>0</v>
      </c>
      <c r="AF135" s="9">
        <v>0</v>
      </c>
      <c r="AG135" s="9">
        <v>0</v>
      </c>
      <c r="AH135" s="9">
        <v>0</v>
      </c>
      <c r="AI135" s="9">
        <v>0</v>
      </c>
      <c r="AJ135" s="9">
        <f t="shared" si="124"/>
        <v>7892240</v>
      </c>
      <c r="AK135" s="9">
        <v>7892240</v>
      </c>
      <c r="AL135" s="9">
        <f t="shared" si="125"/>
        <v>0</v>
      </c>
      <c r="AM135" s="9">
        <v>0</v>
      </c>
      <c r="AN135" s="9">
        <v>0</v>
      </c>
      <c r="AO135" s="9">
        <v>0</v>
      </c>
      <c r="AQ135" s="14"/>
      <c r="AR135" s="14"/>
    </row>
    <row r="136" spans="1:44" x14ac:dyDescent="0.25">
      <c r="A136" s="11" t="s">
        <v>211</v>
      </c>
      <c r="B136" s="11" t="s">
        <v>212</v>
      </c>
      <c r="C136" s="9">
        <f t="shared" si="120"/>
        <v>5770000</v>
      </c>
      <c r="D136" s="9">
        <f t="shared" si="121"/>
        <v>3450000</v>
      </c>
      <c r="E136" s="9">
        <v>0</v>
      </c>
      <c r="F136" s="9">
        <v>0</v>
      </c>
      <c r="G136" s="9">
        <v>0</v>
      </c>
      <c r="H136" s="9">
        <v>0</v>
      </c>
      <c r="I136" s="9">
        <v>0</v>
      </c>
      <c r="J136" s="9">
        <v>0</v>
      </c>
      <c r="K136" s="9">
        <v>0</v>
      </c>
      <c r="L136" s="9">
        <v>0</v>
      </c>
      <c r="M136" s="9">
        <v>0</v>
      </c>
      <c r="N136" s="9">
        <v>0</v>
      </c>
      <c r="O136" s="9">
        <v>3000000</v>
      </c>
      <c r="P136" s="9">
        <v>0</v>
      </c>
      <c r="Q136" s="9">
        <v>0</v>
      </c>
      <c r="R136" s="9">
        <v>0</v>
      </c>
      <c r="S136" s="9">
        <v>100000</v>
      </c>
      <c r="T136" s="9">
        <v>0</v>
      </c>
      <c r="U136" s="9">
        <v>0</v>
      </c>
      <c r="V136" s="9">
        <v>0</v>
      </c>
      <c r="W136" s="9">
        <v>350000</v>
      </c>
      <c r="X136" s="9">
        <v>0</v>
      </c>
      <c r="Y136" s="9">
        <f t="shared" si="122"/>
        <v>2120000</v>
      </c>
      <c r="Z136" s="9">
        <v>0</v>
      </c>
      <c r="AA136" s="9">
        <v>120000</v>
      </c>
      <c r="AB136" s="9">
        <v>2000000</v>
      </c>
      <c r="AC136" s="9">
        <v>0</v>
      </c>
      <c r="AD136" s="9">
        <v>0</v>
      </c>
      <c r="AE136" s="9">
        <f t="shared" si="123"/>
        <v>200000</v>
      </c>
      <c r="AF136" s="9">
        <v>0</v>
      </c>
      <c r="AG136" s="9">
        <v>0</v>
      </c>
      <c r="AH136" s="9">
        <v>0</v>
      </c>
      <c r="AI136" s="9">
        <v>200000</v>
      </c>
      <c r="AJ136" s="9">
        <f t="shared" si="124"/>
        <v>0</v>
      </c>
      <c r="AK136" s="9">
        <v>0</v>
      </c>
      <c r="AL136" s="9">
        <f t="shared" si="125"/>
        <v>0</v>
      </c>
      <c r="AM136" s="9">
        <v>0</v>
      </c>
      <c r="AN136" s="9">
        <v>0</v>
      </c>
      <c r="AO136" s="9">
        <v>0</v>
      </c>
      <c r="AQ136" s="14"/>
      <c r="AR136" s="14"/>
    </row>
    <row r="137" spans="1:44" x14ac:dyDescent="0.25">
      <c r="A137" s="11"/>
      <c r="B137" s="11"/>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Q137" s="14"/>
      <c r="AR137" s="14"/>
    </row>
    <row r="138" spans="1:44" s="15" customFormat="1" x14ac:dyDescent="0.25">
      <c r="A138" s="12" t="s">
        <v>213</v>
      </c>
      <c r="B138" s="12" t="s">
        <v>214</v>
      </c>
      <c r="C138" s="13">
        <f>SUM(C139:C140)</f>
        <v>13925000</v>
      </c>
      <c r="D138" s="13">
        <f>SUM(D139:D140)</f>
        <v>6500000</v>
      </c>
      <c r="E138" s="13">
        <f t="shared" ref="E138:AO138" si="126">SUM(E139:E140)</f>
        <v>0</v>
      </c>
      <c r="F138" s="13">
        <f t="shared" si="126"/>
        <v>0</v>
      </c>
      <c r="G138" s="13">
        <f t="shared" si="126"/>
        <v>0</v>
      </c>
      <c r="H138" s="13">
        <f t="shared" si="126"/>
        <v>0</v>
      </c>
      <c r="I138" s="13">
        <f t="shared" si="126"/>
        <v>0</v>
      </c>
      <c r="J138" s="13">
        <f t="shared" si="126"/>
        <v>0</v>
      </c>
      <c r="K138" s="13">
        <f t="shared" si="126"/>
        <v>0</v>
      </c>
      <c r="L138" s="13">
        <f t="shared" si="126"/>
        <v>0</v>
      </c>
      <c r="M138" s="13">
        <f t="shared" si="126"/>
        <v>0</v>
      </c>
      <c r="N138" s="13">
        <f t="shared" si="126"/>
        <v>0</v>
      </c>
      <c r="O138" s="13">
        <f t="shared" si="126"/>
        <v>6500000</v>
      </c>
      <c r="P138" s="13">
        <f t="shared" si="126"/>
        <v>0</v>
      </c>
      <c r="Q138" s="13">
        <f t="shared" si="126"/>
        <v>0</v>
      </c>
      <c r="R138" s="13">
        <f t="shared" si="126"/>
        <v>0</v>
      </c>
      <c r="S138" s="13">
        <f t="shared" si="126"/>
        <v>0</v>
      </c>
      <c r="T138" s="13">
        <f t="shared" si="126"/>
        <v>0</v>
      </c>
      <c r="U138" s="13">
        <f t="shared" si="126"/>
        <v>0</v>
      </c>
      <c r="V138" s="13">
        <f t="shared" si="126"/>
        <v>0</v>
      </c>
      <c r="W138" s="13">
        <f t="shared" si="126"/>
        <v>0</v>
      </c>
      <c r="X138" s="13">
        <f t="shared" si="126"/>
        <v>0</v>
      </c>
      <c r="Y138" s="13">
        <f t="shared" si="126"/>
        <v>0</v>
      </c>
      <c r="Z138" s="13">
        <f t="shared" si="126"/>
        <v>0</v>
      </c>
      <c r="AA138" s="13">
        <f t="shared" si="126"/>
        <v>0</v>
      </c>
      <c r="AB138" s="13">
        <f t="shared" si="126"/>
        <v>0</v>
      </c>
      <c r="AC138" s="13">
        <f t="shared" si="126"/>
        <v>0</v>
      </c>
      <c r="AD138" s="13">
        <f t="shared" si="126"/>
        <v>0</v>
      </c>
      <c r="AE138" s="13">
        <f t="shared" si="126"/>
        <v>7425000</v>
      </c>
      <c r="AF138" s="13">
        <f t="shared" si="126"/>
        <v>0</v>
      </c>
      <c r="AG138" s="13">
        <f t="shared" si="126"/>
        <v>0</v>
      </c>
      <c r="AH138" s="13">
        <f t="shared" si="126"/>
        <v>0</v>
      </c>
      <c r="AI138" s="13">
        <f t="shared" si="126"/>
        <v>7425000</v>
      </c>
      <c r="AJ138" s="13">
        <f t="shared" si="126"/>
        <v>0</v>
      </c>
      <c r="AK138" s="13">
        <f t="shared" si="126"/>
        <v>0</v>
      </c>
      <c r="AL138" s="13">
        <f t="shared" si="126"/>
        <v>0</v>
      </c>
      <c r="AM138" s="13">
        <f t="shared" si="126"/>
        <v>0</v>
      </c>
      <c r="AN138" s="13">
        <f t="shared" si="126"/>
        <v>0</v>
      </c>
      <c r="AO138" s="13">
        <f t="shared" si="126"/>
        <v>0</v>
      </c>
      <c r="AQ138" s="14"/>
      <c r="AR138" s="14"/>
    </row>
    <row r="139" spans="1:44" x14ac:dyDescent="0.25">
      <c r="A139" s="11" t="s">
        <v>215</v>
      </c>
      <c r="B139" s="11" t="s">
        <v>216</v>
      </c>
      <c r="C139" s="9">
        <f t="shared" ref="C139:C140" si="127">SUM(D139+Y139+AE139+AJ139)</f>
        <v>7425000</v>
      </c>
      <c r="D139" s="9">
        <f t="shared" ref="D139:D140" si="128">SUM(E139:X139)</f>
        <v>0</v>
      </c>
      <c r="E139" s="9">
        <v>0</v>
      </c>
      <c r="F139" s="9">
        <v>0</v>
      </c>
      <c r="G139" s="9">
        <v>0</v>
      </c>
      <c r="H139" s="9">
        <v>0</v>
      </c>
      <c r="I139" s="9">
        <v>0</v>
      </c>
      <c r="J139" s="9">
        <v>0</v>
      </c>
      <c r="K139" s="9">
        <v>0</v>
      </c>
      <c r="L139" s="9">
        <v>0</v>
      </c>
      <c r="M139" s="9">
        <v>0</v>
      </c>
      <c r="N139" s="9">
        <v>0</v>
      </c>
      <c r="O139" s="9">
        <v>0</v>
      </c>
      <c r="P139" s="9">
        <v>0</v>
      </c>
      <c r="Q139" s="9">
        <v>0</v>
      </c>
      <c r="R139" s="9">
        <v>0</v>
      </c>
      <c r="S139" s="9">
        <v>0</v>
      </c>
      <c r="T139" s="9">
        <v>0</v>
      </c>
      <c r="U139" s="9">
        <v>0</v>
      </c>
      <c r="V139" s="9">
        <v>0</v>
      </c>
      <c r="W139" s="9">
        <v>0</v>
      </c>
      <c r="X139" s="9">
        <v>0</v>
      </c>
      <c r="Y139" s="9">
        <f t="shared" ref="Y139:Y140" si="129">SUM(Z139:AD139)</f>
        <v>0</v>
      </c>
      <c r="Z139" s="9">
        <v>0</v>
      </c>
      <c r="AA139" s="9">
        <v>0</v>
      </c>
      <c r="AB139" s="9">
        <v>0</v>
      </c>
      <c r="AC139" s="9">
        <v>0</v>
      </c>
      <c r="AD139" s="9">
        <v>0</v>
      </c>
      <c r="AE139" s="9">
        <f t="shared" ref="AE139:AE140" si="130">SUM(AF139:AI139)</f>
        <v>7425000</v>
      </c>
      <c r="AF139" s="9">
        <v>0</v>
      </c>
      <c r="AG139" s="9">
        <v>0</v>
      </c>
      <c r="AH139" s="9">
        <v>0</v>
      </c>
      <c r="AI139" s="9">
        <v>7425000</v>
      </c>
      <c r="AJ139" s="9">
        <f t="shared" ref="AJ139:AJ140" si="131">SUM(AK139:AL139)</f>
        <v>0</v>
      </c>
      <c r="AK139" s="9">
        <v>0</v>
      </c>
      <c r="AL139" s="9">
        <f t="shared" ref="AL139:AL140" si="132">SUM(AM139:AO139)</f>
        <v>0</v>
      </c>
      <c r="AM139" s="9">
        <v>0</v>
      </c>
      <c r="AN139" s="9">
        <v>0</v>
      </c>
      <c r="AO139" s="9">
        <v>0</v>
      </c>
      <c r="AQ139" s="14"/>
      <c r="AR139" s="14"/>
    </row>
    <row r="140" spans="1:44" x14ac:dyDescent="0.25">
      <c r="A140" s="11" t="s">
        <v>217</v>
      </c>
      <c r="B140" s="11" t="s">
        <v>218</v>
      </c>
      <c r="C140" s="9">
        <f t="shared" si="127"/>
        <v>6500000</v>
      </c>
      <c r="D140" s="9">
        <f t="shared" si="128"/>
        <v>6500000</v>
      </c>
      <c r="E140" s="9">
        <v>0</v>
      </c>
      <c r="F140" s="9">
        <v>0</v>
      </c>
      <c r="G140" s="9">
        <v>0</v>
      </c>
      <c r="H140" s="9">
        <v>0</v>
      </c>
      <c r="I140" s="9">
        <v>0</v>
      </c>
      <c r="J140" s="9">
        <v>0</v>
      </c>
      <c r="K140" s="9">
        <v>0</v>
      </c>
      <c r="L140" s="9">
        <v>0</v>
      </c>
      <c r="M140" s="9">
        <v>0</v>
      </c>
      <c r="N140" s="9">
        <v>0</v>
      </c>
      <c r="O140" s="9">
        <v>6500000</v>
      </c>
      <c r="P140" s="9">
        <v>0</v>
      </c>
      <c r="Q140" s="9">
        <v>0</v>
      </c>
      <c r="R140" s="9">
        <v>0</v>
      </c>
      <c r="S140" s="9">
        <v>0</v>
      </c>
      <c r="T140" s="9">
        <v>0</v>
      </c>
      <c r="U140" s="9">
        <v>0</v>
      </c>
      <c r="V140" s="9">
        <v>0</v>
      </c>
      <c r="W140" s="9">
        <v>0</v>
      </c>
      <c r="X140" s="9">
        <v>0</v>
      </c>
      <c r="Y140" s="9">
        <f t="shared" si="129"/>
        <v>0</v>
      </c>
      <c r="Z140" s="9">
        <v>0</v>
      </c>
      <c r="AA140" s="9">
        <v>0</v>
      </c>
      <c r="AB140" s="9">
        <v>0</v>
      </c>
      <c r="AC140" s="9">
        <v>0</v>
      </c>
      <c r="AD140" s="9">
        <v>0</v>
      </c>
      <c r="AE140" s="9">
        <f t="shared" si="130"/>
        <v>0</v>
      </c>
      <c r="AF140" s="9">
        <v>0</v>
      </c>
      <c r="AG140" s="9">
        <v>0</v>
      </c>
      <c r="AH140" s="9">
        <v>0</v>
      </c>
      <c r="AI140" s="9">
        <v>0</v>
      </c>
      <c r="AJ140" s="9">
        <f t="shared" si="131"/>
        <v>0</v>
      </c>
      <c r="AK140" s="9">
        <v>0</v>
      </c>
      <c r="AL140" s="9">
        <f t="shared" si="132"/>
        <v>0</v>
      </c>
      <c r="AM140" s="9">
        <v>0</v>
      </c>
      <c r="AN140" s="9">
        <v>0</v>
      </c>
      <c r="AO140" s="9">
        <v>0</v>
      </c>
      <c r="AQ140" s="14"/>
      <c r="AR140" s="14"/>
    </row>
    <row r="141" spans="1:44" s="15" customFormat="1" x14ac:dyDescent="0.25">
      <c r="A141" s="12"/>
      <c r="B141" s="12"/>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Q141" s="14"/>
      <c r="AR141" s="14"/>
    </row>
    <row r="142" spans="1:44" s="15" customFormat="1" x14ac:dyDescent="0.25">
      <c r="A142" s="12" t="s">
        <v>219</v>
      </c>
      <c r="B142" s="12" t="s">
        <v>220</v>
      </c>
      <c r="C142" s="13">
        <f>SUM(C143:C145)</f>
        <v>1850000</v>
      </c>
      <c r="D142" s="13">
        <f>SUM(D143:D145)</f>
        <v>1850000</v>
      </c>
      <c r="E142" s="13">
        <f t="shared" ref="E142:AO142" si="133">SUM(E143:E145)</f>
        <v>0</v>
      </c>
      <c r="F142" s="13">
        <f t="shared" si="133"/>
        <v>0</v>
      </c>
      <c r="G142" s="13">
        <f t="shared" si="133"/>
        <v>0</v>
      </c>
      <c r="H142" s="13">
        <f t="shared" si="133"/>
        <v>0</v>
      </c>
      <c r="I142" s="13">
        <f t="shared" si="133"/>
        <v>0</v>
      </c>
      <c r="J142" s="13">
        <f t="shared" si="133"/>
        <v>0</v>
      </c>
      <c r="K142" s="13">
        <f t="shared" si="133"/>
        <v>0</v>
      </c>
      <c r="L142" s="13">
        <f t="shared" si="133"/>
        <v>0</v>
      </c>
      <c r="M142" s="13">
        <f t="shared" si="133"/>
        <v>0</v>
      </c>
      <c r="N142" s="13">
        <f t="shared" si="133"/>
        <v>0</v>
      </c>
      <c r="O142" s="13">
        <f t="shared" si="133"/>
        <v>1850000</v>
      </c>
      <c r="P142" s="13">
        <f t="shared" si="133"/>
        <v>0</v>
      </c>
      <c r="Q142" s="13">
        <f t="shared" si="133"/>
        <v>0</v>
      </c>
      <c r="R142" s="13">
        <f t="shared" si="133"/>
        <v>0</v>
      </c>
      <c r="S142" s="13">
        <f t="shared" si="133"/>
        <v>0</v>
      </c>
      <c r="T142" s="13">
        <f t="shared" si="133"/>
        <v>0</v>
      </c>
      <c r="U142" s="13">
        <f t="shared" si="133"/>
        <v>0</v>
      </c>
      <c r="V142" s="13">
        <f t="shared" si="133"/>
        <v>0</v>
      </c>
      <c r="W142" s="13">
        <f t="shared" si="133"/>
        <v>0</v>
      </c>
      <c r="X142" s="13">
        <f t="shared" si="133"/>
        <v>0</v>
      </c>
      <c r="Y142" s="13">
        <f t="shared" si="133"/>
        <v>0</v>
      </c>
      <c r="Z142" s="13">
        <f t="shared" si="133"/>
        <v>0</v>
      </c>
      <c r="AA142" s="13">
        <f t="shared" si="133"/>
        <v>0</v>
      </c>
      <c r="AB142" s="13">
        <f t="shared" si="133"/>
        <v>0</v>
      </c>
      <c r="AC142" s="13">
        <f t="shared" si="133"/>
        <v>0</v>
      </c>
      <c r="AD142" s="13">
        <f t="shared" si="133"/>
        <v>0</v>
      </c>
      <c r="AE142" s="13">
        <f t="shared" si="133"/>
        <v>0</v>
      </c>
      <c r="AF142" s="13">
        <f t="shared" si="133"/>
        <v>0</v>
      </c>
      <c r="AG142" s="13">
        <f t="shared" si="133"/>
        <v>0</v>
      </c>
      <c r="AH142" s="13">
        <f t="shared" si="133"/>
        <v>0</v>
      </c>
      <c r="AI142" s="13">
        <f t="shared" si="133"/>
        <v>0</v>
      </c>
      <c r="AJ142" s="13">
        <f t="shared" si="133"/>
        <v>0</v>
      </c>
      <c r="AK142" s="13">
        <f t="shared" si="133"/>
        <v>0</v>
      </c>
      <c r="AL142" s="13">
        <f t="shared" si="133"/>
        <v>0</v>
      </c>
      <c r="AM142" s="13">
        <f t="shared" si="133"/>
        <v>0</v>
      </c>
      <c r="AN142" s="13">
        <f t="shared" si="133"/>
        <v>0</v>
      </c>
      <c r="AO142" s="13">
        <f t="shared" si="133"/>
        <v>0</v>
      </c>
      <c r="AQ142" s="14"/>
      <c r="AR142" s="14"/>
    </row>
    <row r="143" spans="1:44" x14ac:dyDescent="0.25">
      <c r="A143" s="11" t="s">
        <v>221</v>
      </c>
      <c r="B143" s="11" t="s">
        <v>222</v>
      </c>
      <c r="C143" s="9">
        <f t="shared" ref="C143:C145" si="134">SUM(D143+Y143+AE143+AJ143)</f>
        <v>200000</v>
      </c>
      <c r="D143" s="9">
        <f t="shared" ref="D143:D145" si="135">SUM(E143:X143)</f>
        <v>200000</v>
      </c>
      <c r="E143" s="9">
        <v>0</v>
      </c>
      <c r="F143" s="9">
        <v>0</v>
      </c>
      <c r="G143" s="9">
        <v>0</v>
      </c>
      <c r="H143" s="9">
        <v>0</v>
      </c>
      <c r="I143" s="9">
        <v>0</v>
      </c>
      <c r="J143" s="9">
        <v>0</v>
      </c>
      <c r="K143" s="9">
        <v>0</v>
      </c>
      <c r="L143" s="9">
        <v>0</v>
      </c>
      <c r="M143" s="9">
        <v>0</v>
      </c>
      <c r="N143" s="9">
        <v>0</v>
      </c>
      <c r="O143" s="9">
        <v>200000</v>
      </c>
      <c r="P143" s="9">
        <v>0</v>
      </c>
      <c r="Q143" s="9">
        <v>0</v>
      </c>
      <c r="R143" s="9">
        <v>0</v>
      </c>
      <c r="S143" s="9">
        <v>0</v>
      </c>
      <c r="T143" s="9">
        <v>0</v>
      </c>
      <c r="U143" s="9">
        <v>0</v>
      </c>
      <c r="V143" s="9">
        <v>0</v>
      </c>
      <c r="W143" s="9">
        <v>0</v>
      </c>
      <c r="X143" s="9">
        <v>0</v>
      </c>
      <c r="Y143" s="9">
        <f t="shared" ref="Y143:Y145" si="136">SUM(Z143:AD143)</f>
        <v>0</v>
      </c>
      <c r="Z143" s="9">
        <v>0</v>
      </c>
      <c r="AA143" s="9">
        <v>0</v>
      </c>
      <c r="AB143" s="9">
        <v>0</v>
      </c>
      <c r="AC143" s="9">
        <v>0</v>
      </c>
      <c r="AD143" s="9">
        <v>0</v>
      </c>
      <c r="AE143" s="9">
        <f t="shared" ref="AE143:AE145" si="137">SUM(AF143:AI143)</f>
        <v>0</v>
      </c>
      <c r="AF143" s="9">
        <v>0</v>
      </c>
      <c r="AG143" s="9">
        <v>0</v>
      </c>
      <c r="AH143" s="9">
        <v>0</v>
      </c>
      <c r="AI143" s="9">
        <v>0</v>
      </c>
      <c r="AJ143" s="9">
        <f t="shared" ref="AJ143:AJ145" si="138">SUM(AK143:AL143)</f>
        <v>0</v>
      </c>
      <c r="AK143" s="9">
        <v>0</v>
      </c>
      <c r="AL143" s="9">
        <f t="shared" ref="AL143:AL145" si="139">SUM(AM143:AO143)</f>
        <v>0</v>
      </c>
      <c r="AM143" s="9">
        <v>0</v>
      </c>
      <c r="AN143" s="9">
        <v>0</v>
      </c>
      <c r="AO143" s="9">
        <v>0</v>
      </c>
      <c r="AQ143" s="14"/>
      <c r="AR143" s="14"/>
    </row>
    <row r="144" spans="1:44" x14ac:dyDescent="0.25">
      <c r="A144" s="11" t="s">
        <v>223</v>
      </c>
      <c r="B144" s="11" t="s">
        <v>224</v>
      </c>
      <c r="C144" s="9">
        <f t="shared" si="134"/>
        <v>1400000</v>
      </c>
      <c r="D144" s="9">
        <f t="shared" si="135"/>
        <v>1400000</v>
      </c>
      <c r="E144" s="9">
        <v>0</v>
      </c>
      <c r="F144" s="9">
        <v>0</v>
      </c>
      <c r="G144" s="9">
        <v>0</v>
      </c>
      <c r="H144" s="9">
        <v>0</v>
      </c>
      <c r="I144" s="9">
        <v>0</v>
      </c>
      <c r="J144" s="9">
        <v>0</v>
      </c>
      <c r="K144" s="9">
        <v>0</v>
      </c>
      <c r="L144" s="9">
        <v>0</v>
      </c>
      <c r="M144" s="9">
        <v>0</v>
      </c>
      <c r="N144" s="9">
        <v>0</v>
      </c>
      <c r="O144" s="9">
        <v>1400000</v>
      </c>
      <c r="P144" s="9">
        <v>0</v>
      </c>
      <c r="Q144" s="9">
        <v>0</v>
      </c>
      <c r="R144" s="9">
        <v>0</v>
      </c>
      <c r="S144" s="9">
        <v>0</v>
      </c>
      <c r="T144" s="9">
        <v>0</v>
      </c>
      <c r="U144" s="9">
        <v>0</v>
      </c>
      <c r="V144" s="9">
        <v>0</v>
      </c>
      <c r="W144" s="9">
        <v>0</v>
      </c>
      <c r="X144" s="9">
        <v>0</v>
      </c>
      <c r="Y144" s="9">
        <f t="shared" si="136"/>
        <v>0</v>
      </c>
      <c r="Z144" s="9">
        <v>0</v>
      </c>
      <c r="AA144" s="9">
        <v>0</v>
      </c>
      <c r="AB144" s="9">
        <v>0</v>
      </c>
      <c r="AC144" s="9">
        <v>0</v>
      </c>
      <c r="AD144" s="9">
        <v>0</v>
      </c>
      <c r="AE144" s="9">
        <f t="shared" si="137"/>
        <v>0</v>
      </c>
      <c r="AF144" s="9">
        <v>0</v>
      </c>
      <c r="AG144" s="9">
        <v>0</v>
      </c>
      <c r="AH144" s="9">
        <v>0</v>
      </c>
      <c r="AI144" s="9">
        <v>0</v>
      </c>
      <c r="AJ144" s="9">
        <f t="shared" si="138"/>
        <v>0</v>
      </c>
      <c r="AK144" s="9">
        <v>0</v>
      </c>
      <c r="AL144" s="9">
        <f t="shared" si="139"/>
        <v>0</v>
      </c>
      <c r="AM144" s="9">
        <v>0</v>
      </c>
      <c r="AN144" s="9">
        <v>0</v>
      </c>
      <c r="AO144" s="9">
        <v>0</v>
      </c>
      <c r="AQ144" s="14"/>
      <c r="AR144" s="14"/>
    </row>
    <row r="145" spans="1:44" x14ac:dyDescent="0.25">
      <c r="A145" s="11" t="s">
        <v>225</v>
      </c>
      <c r="B145" s="11" t="s">
        <v>226</v>
      </c>
      <c r="C145" s="9">
        <f t="shared" si="134"/>
        <v>250000</v>
      </c>
      <c r="D145" s="9">
        <f t="shared" si="135"/>
        <v>250000</v>
      </c>
      <c r="E145" s="9">
        <v>0</v>
      </c>
      <c r="F145" s="9">
        <v>0</v>
      </c>
      <c r="G145" s="9">
        <v>0</v>
      </c>
      <c r="H145" s="9">
        <v>0</v>
      </c>
      <c r="I145" s="9">
        <v>0</v>
      </c>
      <c r="J145" s="9">
        <v>0</v>
      </c>
      <c r="K145" s="9">
        <v>0</v>
      </c>
      <c r="L145" s="9">
        <v>0</v>
      </c>
      <c r="M145" s="9">
        <v>0</v>
      </c>
      <c r="N145" s="9">
        <v>0</v>
      </c>
      <c r="O145" s="9">
        <v>250000</v>
      </c>
      <c r="P145" s="9">
        <v>0</v>
      </c>
      <c r="Q145" s="9">
        <v>0</v>
      </c>
      <c r="R145" s="9">
        <v>0</v>
      </c>
      <c r="S145" s="9">
        <v>0</v>
      </c>
      <c r="T145" s="9">
        <v>0</v>
      </c>
      <c r="U145" s="9">
        <v>0</v>
      </c>
      <c r="V145" s="9">
        <v>0</v>
      </c>
      <c r="W145" s="9">
        <v>0</v>
      </c>
      <c r="X145" s="9">
        <v>0</v>
      </c>
      <c r="Y145" s="9">
        <f t="shared" si="136"/>
        <v>0</v>
      </c>
      <c r="Z145" s="9">
        <v>0</v>
      </c>
      <c r="AA145" s="9">
        <v>0</v>
      </c>
      <c r="AB145" s="9">
        <v>0</v>
      </c>
      <c r="AC145" s="9">
        <v>0</v>
      </c>
      <c r="AD145" s="9">
        <v>0</v>
      </c>
      <c r="AE145" s="9">
        <f t="shared" si="137"/>
        <v>0</v>
      </c>
      <c r="AF145" s="9">
        <v>0</v>
      </c>
      <c r="AG145" s="9">
        <v>0</v>
      </c>
      <c r="AH145" s="9">
        <v>0</v>
      </c>
      <c r="AI145" s="9">
        <v>0</v>
      </c>
      <c r="AJ145" s="9">
        <f t="shared" si="138"/>
        <v>0</v>
      </c>
      <c r="AK145" s="9">
        <v>0</v>
      </c>
      <c r="AL145" s="9">
        <f t="shared" si="139"/>
        <v>0</v>
      </c>
      <c r="AM145" s="9">
        <v>0</v>
      </c>
      <c r="AN145" s="9">
        <v>0</v>
      </c>
      <c r="AO145" s="9">
        <v>0</v>
      </c>
      <c r="AQ145" s="14"/>
      <c r="AR145" s="14"/>
    </row>
    <row r="146" spans="1:44" s="15" customFormat="1" x14ac:dyDescent="0.25">
      <c r="A146" s="12"/>
      <c r="B146" s="12"/>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Q146" s="14"/>
      <c r="AR146" s="14"/>
    </row>
    <row r="147" spans="1:44" s="15" customFormat="1" x14ac:dyDescent="0.25">
      <c r="A147" s="12" t="s">
        <v>227</v>
      </c>
      <c r="B147" s="12" t="s">
        <v>228</v>
      </c>
      <c r="C147" s="13">
        <f>SUM(C149+C156+C160+C169+C173)</f>
        <v>100468592.28</v>
      </c>
      <c r="D147" s="13">
        <f>SUM(D149+D156+D160+D169+D173)</f>
        <v>80237567.280000001</v>
      </c>
      <c r="E147" s="13">
        <f t="shared" ref="E147:AO147" si="140">SUM(E149+E156+E160+E169+E173)</f>
        <v>0</v>
      </c>
      <c r="F147" s="13">
        <f t="shared" si="140"/>
        <v>180000</v>
      </c>
      <c r="G147" s="13">
        <f t="shared" si="140"/>
        <v>1505661</v>
      </c>
      <c r="H147" s="13">
        <f t="shared" si="140"/>
        <v>0</v>
      </c>
      <c r="I147" s="13">
        <f t="shared" si="140"/>
        <v>14941806.559999999</v>
      </c>
      <c r="J147" s="13">
        <f t="shared" si="140"/>
        <v>33589.72</v>
      </c>
      <c r="K147" s="13">
        <f t="shared" si="140"/>
        <v>0</v>
      </c>
      <c r="L147" s="13">
        <f t="shared" si="140"/>
        <v>3000000</v>
      </c>
      <c r="M147" s="13">
        <f t="shared" si="140"/>
        <v>0</v>
      </c>
      <c r="N147" s="13">
        <f t="shared" si="140"/>
        <v>0</v>
      </c>
      <c r="O147" s="13">
        <f t="shared" si="140"/>
        <v>26665000</v>
      </c>
      <c r="P147" s="13">
        <f t="shared" si="140"/>
        <v>35000</v>
      </c>
      <c r="Q147" s="13">
        <f t="shared" si="140"/>
        <v>75000</v>
      </c>
      <c r="R147" s="13">
        <f t="shared" si="140"/>
        <v>900000</v>
      </c>
      <c r="S147" s="13">
        <f t="shared" si="140"/>
        <v>0</v>
      </c>
      <c r="T147" s="13">
        <f t="shared" si="140"/>
        <v>150000</v>
      </c>
      <c r="U147" s="13">
        <f t="shared" si="140"/>
        <v>0</v>
      </c>
      <c r="V147" s="13">
        <f t="shared" si="140"/>
        <v>28451510</v>
      </c>
      <c r="W147" s="13">
        <f t="shared" si="140"/>
        <v>3600000</v>
      </c>
      <c r="X147" s="13">
        <f t="shared" si="140"/>
        <v>700000</v>
      </c>
      <c r="Y147" s="13">
        <f t="shared" si="140"/>
        <v>6444025</v>
      </c>
      <c r="Z147" s="13">
        <f t="shared" si="140"/>
        <v>317000</v>
      </c>
      <c r="AA147" s="13">
        <f t="shared" si="140"/>
        <v>600000</v>
      </c>
      <c r="AB147" s="13">
        <f t="shared" si="140"/>
        <v>3582025</v>
      </c>
      <c r="AC147" s="13">
        <f t="shared" si="140"/>
        <v>1275000</v>
      </c>
      <c r="AD147" s="13">
        <f t="shared" si="140"/>
        <v>670000</v>
      </c>
      <c r="AE147" s="13">
        <f t="shared" si="140"/>
        <v>12000</v>
      </c>
      <c r="AF147" s="13">
        <f t="shared" si="140"/>
        <v>12000</v>
      </c>
      <c r="AG147" s="13">
        <f t="shared" si="140"/>
        <v>0</v>
      </c>
      <c r="AH147" s="13">
        <f t="shared" si="140"/>
        <v>0</v>
      </c>
      <c r="AI147" s="13">
        <f t="shared" si="140"/>
        <v>0</v>
      </c>
      <c r="AJ147" s="13">
        <f t="shared" si="140"/>
        <v>13775000</v>
      </c>
      <c r="AK147" s="13">
        <f t="shared" si="140"/>
        <v>13255000</v>
      </c>
      <c r="AL147" s="13">
        <f t="shared" si="140"/>
        <v>520000</v>
      </c>
      <c r="AM147" s="13">
        <f t="shared" si="140"/>
        <v>520000</v>
      </c>
      <c r="AN147" s="13">
        <f t="shared" si="140"/>
        <v>0</v>
      </c>
      <c r="AO147" s="13">
        <f t="shared" si="140"/>
        <v>0</v>
      </c>
      <c r="AQ147" s="14"/>
      <c r="AR147" s="14"/>
    </row>
    <row r="148" spans="1:44" s="15" customFormat="1" x14ac:dyDescent="0.25">
      <c r="A148" s="12"/>
      <c r="B148" s="12"/>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Q148" s="14"/>
      <c r="AR148" s="14"/>
    </row>
    <row r="149" spans="1:44" s="15" customFormat="1" x14ac:dyDescent="0.25">
      <c r="A149" s="12" t="s">
        <v>229</v>
      </c>
      <c r="B149" s="12" t="s">
        <v>230</v>
      </c>
      <c r="C149" s="13">
        <f>SUM(C150:C154)</f>
        <v>32315715.719999999</v>
      </c>
      <c r="D149" s="13">
        <f>SUM(D150:D154)</f>
        <v>24645715.719999999</v>
      </c>
      <c r="E149" s="13">
        <f t="shared" ref="E149:AO149" si="141">SUM(E150:E154)</f>
        <v>0</v>
      </c>
      <c r="F149" s="13">
        <f t="shared" si="141"/>
        <v>0</v>
      </c>
      <c r="G149" s="13">
        <f t="shared" si="141"/>
        <v>1342141</v>
      </c>
      <c r="H149" s="13">
        <f t="shared" si="141"/>
        <v>0</v>
      </c>
      <c r="I149" s="13">
        <f t="shared" si="141"/>
        <v>566242</v>
      </c>
      <c r="J149" s="13">
        <f t="shared" si="141"/>
        <v>23032.720000000001</v>
      </c>
      <c r="K149" s="13">
        <f t="shared" si="141"/>
        <v>0</v>
      </c>
      <c r="L149" s="13">
        <f t="shared" si="141"/>
        <v>0</v>
      </c>
      <c r="M149" s="13">
        <f t="shared" si="141"/>
        <v>0</v>
      </c>
      <c r="N149" s="13">
        <f t="shared" si="141"/>
        <v>0</v>
      </c>
      <c r="O149" s="13">
        <f t="shared" si="141"/>
        <v>7025000</v>
      </c>
      <c r="P149" s="13">
        <f t="shared" si="141"/>
        <v>0</v>
      </c>
      <c r="Q149" s="13">
        <f t="shared" si="141"/>
        <v>25000</v>
      </c>
      <c r="R149" s="13">
        <f t="shared" si="141"/>
        <v>100000</v>
      </c>
      <c r="S149" s="13">
        <f t="shared" si="141"/>
        <v>0</v>
      </c>
      <c r="T149" s="13">
        <f t="shared" si="141"/>
        <v>100000</v>
      </c>
      <c r="U149" s="13">
        <f t="shared" si="141"/>
        <v>0</v>
      </c>
      <c r="V149" s="13">
        <f t="shared" si="141"/>
        <v>14064300</v>
      </c>
      <c r="W149" s="13">
        <f t="shared" si="141"/>
        <v>1300000</v>
      </c>
      <c r="X149" s="13">
        <f t="shared" si="141"/>
        <v>100000</v>
      </c>
      <c r="Y149" s="13">
        <f t="shared" si="141"/>
        <v>3325000</v>
      </c>
      <c r="Z149" s="13">
        <f t="shared" si="141"/>
        <v>115000</v>
      </c>
      <c r="AA149" s="13">
        <f t="shared" si="141"/>
        <v>200000</v>
      </c>
      <c r="AB149" s="13">
        <f t="shared" si="141"/>
        <v>2000000</v>
      </c>
      <c r="AC149" s="13">
        <f t="shared" si="141"/>
        <v>500000</v>
      </c>
      <c r="AD149" s="13">
        <f t="shared" si="141"/>
        <v>510000</v>
      </c>
      <c r="AE149" s="13">
        <f t="shared" si="141"/>
        <v>0</v>
      </c>
      <c r="AF149" s="13">
        <f t="shared" si="141"/>
        <v>0</v>
      </c>
      <c r="AG149" s="13">
        <f t="shared" si="141"/>
        <v>0</v>
      </c>
      <c r="AH149" s="13">
        <f t="shared" si="141"/>
        <v>0</v>
      </c>
      <c r="AI149" s="13">
        <f t="shared" si="141"/>
        <v>0</v>
      </c>
      <c r="AJ149" s="13">
        <f t="shared" si="141"/>
        <v>4345000</v>
      </c>
      <c r="AK149" s="13">
        <f t="shared" si="141"/>
        <v>4175000</v>
      </c>
      <c r="AL149" s="13">
        <f t="shared" si="141"/>
        <v>170000</v>
      </c>
      <c r="AM149" s="13">
        <f t="shared" si="141"/>
        <v>170000</v>
      </c>
      <c r="AN149" s="13">
        <f t="shared" si="141"/>
        <v>0</v>
      </c>
      <c r="AO149" s="13">
        <f t="shared" si="141"/>
        <v>0</v>
      </c>
      <c r="AQ149" s="14"/>
      <c r="AR149" s="14"/>
    </row>
    <row r="150" spans="1:44" x14ac:dyDescent="0.25">
      <c r="A150" s="11" t="s">
        <v>231</v>
      </c>
      <c r="B150" s="11" t="s">
        <v>232</v>
      </c>
      <c r="C150" s="9">
        <f t="shared" ref="C150:C154" si="142">SUM(D150+Y150+AE150+AJ150)</f>
        <v>8500000</v>
      </c>
      <c r="D150" s="9">
        <f t="shared" ref="D150:D154" si="143">SUM(E150:X150)</f>
        <v>6375000</v>
      </c>
      <c r="E150" s="9">
        <v>0</v>
      </c>
      <c r="F150" s="9">
        <v>0</v>
      </c>
      <c r="G150" s="9">
        <v>0</v>
      </c>
      <c r="H150" s="9">
        <v>0</v>
      </c>
      <c r="I150" s="9">
        <v>0</v>
      </c>
      <c r="J150" s="9">
        <v>0</v>
      </c>
      <c r="K150" s="9">
        <v>0</v>
      </c>
      <c r="L150" s="9">
        <v>0</v>
      </c>
      <c r="M150" s="9">
        <v>0</v>
      </c>
      <c r="N150" s="9">
        <v>0</v>
      </c>
      <c r="O150" s="9">
        <v>6375000</v>
      </c>
      <c r="P150" s="9">
        <v>0</v>
      </c>
      <c r="Q150" s="9">
        <v>0</v>
      </c>
      <c r="R150" s="9">
        <v>0</v>
      </c>
      <c r="S150" s="9">
        <v>0</v>
      </c>
      <c r="T150" s="9">
        <v>0</v>
      </c>
      <c r="U150" s="9">
        <v>0</v>
      </c>
      <c r="V150" s="9">
        <v>0</v>
      </c>
      <c r="W150" s="9">
        <v>0</v>
      </c>
      <c r="X150" s="9">
        <v>0</v>
      </c>
      <c r="Y150" s="9">
        <f t="shared" ref="Y150:Y154" si="144">SUM(Z150:AD150)</f>
        <v>0</v>
      </c>
      <c r="Z150" s="9">
        <v>0</v>
      </c>
      <c r="AA150" s="9">
        <v>0</v>
      </c>
      <c r="AB150" s="9">
        <v>0</v>
      </c>
      <c r="AC150" s="9">
        <v>0</v>
      </c>
      <c r="AD150" s="9">
        <v>0</v>
      </c>
      <c r="AE150" s="9">
        <f t="shared" ref="AE150:AE154" si="145">SUM(AF150:AI150)</f>
        <v>0</v>
      </c>
      <c r="AF150" s="9">
        <v>0</v>
      </c>
      <c r="AG150" s="9">
        <v>0</v>
      </c>
      <c r="AH150" s="9">
        <v>0</v>
      </c>
      <c r="AI150" s="9">
        <v>0</v>
      </c>
      <c r="AJ150" s="9">
        <f t="shared" ref="AJ150:AJ154" si="146">SUM(AK150:AL150)</f>
        <v>2125000</v>
      </c>
      <c r="AK150" s="9">
        <v>2125000</v>
      </c>
      <c r="AL150" s="9">
        <f t="shared" ref="AL150:AL154" si="147">SUM(AM150:AO150)</f>
        <v>0</v>
      </c>
      <c r="AM150" s="9">
        <v>0</v>
      </c>
      <c r="AN150" s="9">
        <v>0</v>
      </c>
      <c r="AO150" s="9">
        <v>0</v>
      </c>
      <c r="AQ150" s="14"/>
      <c r="AR150" s="14"/>
    </row>
    <row r="151" spans="1:44" x14ac:dyDescent="0.25">
      <c r="A151" s="11" t="s">
        <v>233</v>
      </c>
      <c r="B151" s="11" t="s">
        <v>234</v>
      </c>
      <c r="C151" s="9">
        <f t="shared" si="142"/>
        <v>1725000</v>
      </c>
      <c r="D151" s="9">
        <f t="shared" si="143"/>
        <v>1725000</v>
      </c>
      <c r="E151" s="9">
        <v>0</v>
      </c>
      <c r="F151" s="9">
        <v>0</v>
      </c>
      <c r="G151" s="9">
        <v>0</v>
      </c>
      <c r="H151" s="9">
        <v>0</v>
      </c>
      <c r="I151" s="9">
        <v>0</v>
      </c>
      <c r="J151" s="9">
        <v>0</v>
      </c>
      <c r="K151" s="9">
        <v>0</v>
      </c>
      <c r="L151" s="9">
        <v>0</v>
      </c>
      <c r="M151" s="9">
        <v>0</v>
      </c>
      <c r="N151" s="9">
        <v>0</v>
      </c>
      <c r="O151" s="9">
        <v>200000</v>
      </c>
      <c r="P151" s="9">
        <v>0</v>
      </c>
      <c r="Q151" s="9">
        <v>25000</v>
      </c>
      <c r="R151" s="9">
        <v>100000</v>
      </c>
      <c r="S151" s="9">
        <v>0</v>
      </c>
      <c r="T151" s="9">
        <v>100000</v>
      </c>
      <c r="U151" s="9">
        <v>0</v>
      </c>
      <c r="V151" s="9">
        <v>0</v>
      </c>
      <c r="W151" s="9">
        <v>1300000</v>
      </c>
      <c r="X151" s="9">
        <v>0</v>
      </c>
      <c r="Y151" s="9">
        <f t="shared" si="144"/>
        <v>0</v>
      </c>
      <c r="Z151" s="9">
        <v>0</v>
      </c>
      <c r="AA151" s="9">
        <v>0</v>
      </c>
      <c r="AB151" s="9">
        <v>0</v>
      </c>
      <c r="AC151" s="9">
        <v>0</v>
      </c>
      <c r="AD151" s="9">
        <v>0</v>
      </c>
      <c r="AE151" s="9">
        <f t="shared" si="145"/>
        <v>0</v>
      </c>
      <c r="AF151" s="9">
        <v>0</v>
      </c>
      <c r="AG151" s="9">
        <v>0</v>
      </c>
      <c r="AH151" s="9">
        <v>0</v>
      </c>
      <c r="AI151" s="9">
        <v>0</v>
      </c>
      <c r="AJ151" s="9">
        <f t="shared" si="146"/>
        <v>0</v>
      </c>
      <c r="AK151" s="9">
        <v>0</v>
      </c>
      <c r="AL151" s="9">
        <f t="shared" si="147"/>
        <v>0</v>
      </c>
      <c r="AM151" s="9">
        <v>0</v>
      </c>
      <c r="AN151" s="9">
        <v>0</v>
      </c>
      <c r="AO151" s="9">
        <v>0</v>
      </c>
      <c r="AQ151" s="14"/>
      <c r="AR151" s="14"/>
    </row>
    <row r="152" spans="1:44" x14ac:dyDescent="0.25">
      <c r="A152" s="11" t="s">
        <v>235</v>
      </c>
      <c r="B152" s="11" t="s">
        <v>236</v>
      </c>
      <c r="C152" s="9">
        <f t="shared" si="142"/>
        <v>150000</v>
      </c>
      <c r="D152" s="9">
        <f t="shared" si="143"/>
        <v>150000</v>
      </c>
      <c r="E152" s="9">
        <v>0</v>
      </c>
      <c r="F152" s="9">
        <v>0</v>
      </c>
      <c r="G152" s="9">
        <v>0</v>
      </c>
      <c r="H152" s="9">
        <v>0</v>
      </c>
      <c r="I152" s="9">
        <v>0</v>
      </c>
      <c r="J152" s="9">
        <v>0</v>
      </c>
      <c r="K152" s="9">
        <v>0</v>
      </c>
      <c r="L152" s="9">
        <v>0</v>
      </c>
      <c r="M152" s="9">
        <v>0</v>
      </c>
      <c r="N152" s="9">
        <v>0</v>
      </c>
      <c r="O152" s="9">
        <v>150000</v>
      </c>
      <c r="P152" s="9">
        <v>0</v>
      </c>
      <c r="Q152" s="9">
        <v>0</v>
      </c>
      <c r="R152" s="9">
        <v>0</v>
      </c>
      <c r="S152" s="9">
        <v>0</v>
      </c>
      <c r="T152" s="9">
        <v>0</v>
      </c>
      <c r="U152" s="9">
        <v>0</v>
      </c>
      <c r="V152" s="9">
        <v>0</v>
      </c>
      <c r="W152" s="9">
        <v>0</v>
      </c>
      <c r="X152" s="9">
        <v>0</v>
      </c>
      <c r="Y152" s="9">
        <f t="shared" si="144"/>
        <v>0</v>
      </c>
      <c r="Z152" s="9">
        <v>0</v>
      </c>
      <c r="AA152" s="9">
        <v>0</v>
      </c>
      <c r="AB152" s="9">
        <v>0</v>
      </c>
      <c r="AC152" s="9">
        <v>0</v>
      </c>
      <c r="AD152" s="9">
        <v>0</v>
      </c>
      <c r="AE152" s="9">
        <f t="shared" si="145"/>
        <v>0</v>
      </c>
      <c r="AF152" s="9">
        <v>0</v>
      </c>
      <c r="AG152" s="9">
        <v>0</v>
      </c>
      <c r="AH152" s="9">
        <v>0</v>
      </c>
      <c r="AI152" s="9">
        <v>0</v>
      </c>
      <c r="AJ152" s="9">
        <f t="shared" si="146"/>
        <v>0</v>
      </c>
      <c r="AK152" s="9">
        <v>0</v>
      </c>
      <c r="AL152" s="9">
        <f t="shared" si="147"/>
        <v>0</v>
      </c>
      <c r="AM152" s="9">
        <v>0</v>
      </c>
      <c r="AN152" s="9">
        <v>0</v>
      </c>
      <c r="AO152" s="9">
        <v>0</v>
      </c>
      <c r="AQ152" s="14"/>
      <c r="AR152" s="14"/>
    </row>
    <row r="153" spans="1:44" x14ac:dyDescent="0.25">
      <c r="A153" s="11" t="s">
        <v>237</v>
      </c>
      <c r="B153" s="11" t="s">
        <v>238</v>
      </c>
      <c r="C153" s="9">
        <f t="shared" si="142"/>
        <v>21570715.719999999</v>
      </c>
      <c r="D153" s="9">
        <f t="shared" si="143"/>
        <v>16095715.720000001</v>
      </c>
      <c r="E153" s="9">
        <v>0</v>
      </c>
      <c r="F153" s="9">
        <v>0</v>
      </c>
      <c r="G153" s="9">
        <v>1342141</v>
      </c>
      <c r="H153" s="9">
        <v>0</v>
      </c>
      <c r="I153" s="9">
        <v>566242</v>
      </c>
      <c r="J153" s="9">
        <v>23032.720000000001</v>
      </c>
      <c r="K153" s="9">
        <v>0</v>
      </c>
      <c r="L153" s="9">
        <v>0</v>
      </c>
      <c r="M153" s="9">
        <v>0</v>
      </c>
      <c r="N153" s="9">
        <v>0</v>
      </c>
      <c r="O153" s="9">
        <v>0</v>
      </c>
      <c r="P153" s="9">
        <v>0</v>
      </c>
      <c r="Q153" s="9">
        <v>0</v>
      </c>
      <c r="R153" s="9">
        <v>0</v>
      </c>
      <c r="S153" s="9">
        <v>0</v>
      </c>
      <c r="T153" s="9">
        <v>0</v>
      </c>
      <c r="U153" s="9">
        <v>0</v>
      </c>
      <c r="V153" s="9">
        <v>14064300</v>
      </c>
      <c r="W153" s="9">
        <v>0</v>
      </c>
      <c r="X153" s="9">
        <v>100000</v>
      </c>
      <c r="Y153" s="9">
        <f t="shared" si="144"/>
        <v>3325000</v>
      </c>
      <c r="Z153" s="9">
        <v>115000</v>
      </c>
      <c r="AA153" s="9">
        <v>200000</v>
      </c>
      <c r="AB153" s="9">
        <v>2000000</v>
      </c>
      <c r="AC153" s="9">
        <v>500000</v>
      </c>
      <c r="AD153" s="9">
        <v>510000</v>
      </c>
      <c r="AE153" s="9">
        <f t="shared" si="145"/>
        <v>0</v>
      </c>
      <c r="AF153" s="9">
        <v>0</v>
      </c>
      <c r="AG153" s="9">
        <v>0</v>
      </c>
      <c r="AH153" s="9">
        <v>0</v>
      </c>
      <c r="AI153" s="9">
        <v>0</v>
      </c>
      <c r="AJ153" s="9">
        <f t="shared" si="146"/>
        <v>2150000</v>
      </c>
      <c r="AK153" s="9">
        <v>2000000</v>
      </c>
      <c r="AL153" s="9">
        <f t="shared" si="147"/>
        <v>150000</v>
      </c>
      <c r="AM153" s="9">
        <v>150000</v>
      </c>
      <c r="AN153" s="9">
        <v>0</v>
      </c>
      <c r="AO153" s="9">
        <v>0</v>
      </c>
      <c r="AQ153" s="14"/>
      <c r="AR153" s="14"/>
    </row>
    <row r="154" spans="1:44" x14ac:dyDescent="0.25">
      <c r="A154" s="11" t="s">
        <v>239</v>
      </c>
      <c r="B154" s="11" t="s">
        <v>240</v>
      </c>
      <c r="C154" s="9">
        <f t="shared" si="142"/>
        <v>370000</v>
      </c>
      <c r="D154" s="9">
        <f t="shared" si="143"/>
        <v>300000</v>
      </c>
      <c r="E154" s="9">
        <v>0</v>
      </c>
      <c r="F154" s="9">
        <v>0</v>
      </c>
      <c r="G154" s="9">
        <v>0</v>
      </c>
      <c r="H154" s="9">
        <v>0</v>
      </c>
      <c r="I154" s="9">
        <v>0</v>
      </c>
      <c r="J154" s="9">
        <v>0</v>
      </c>
      <c r="K154" s="9">
        <v>0</v>
      </c>
      <c r="L154" s="9">
        <v>0</v>
      </c>
      <c r="M154" s="9">
        <v>0</v>
      </c>
      <c r="N154" s="9">
        <v>0</v>
      </c>
      <c r="O154" s="9">
        <v>300000</v>
      </c>
      <c r="P154" s="9">
        <v>0</v>
      </c>
      <c r="Q154" s="9">
        <v>0</v>
      </c>
      <c r="R154" s="9">
        <v>0</v>
      </c>
      <c r="S154" s="9">
        <v>0</v>
      </c>
      <c r="T154" s="9">
        <v>0</v>
      </c>
      <c r="U154" s="9">
        <v>0</v>
      </c>
      <c r="V154" s="9">
        <v>0</v>
      </c>
      <c r="W154" s="9">
        <v>0</v>
      </c>
      <c r="X154" s="9">
        <v>0</v>
      </c>
      <c r="Y154" s="9">
        <f t="shared" si="144"/>
        <v>0</v>
      </c>
      <c r="Z154" s="9">
        <v>0</v>
      </c>
      <c r="AA154" s="9">
        <v>0</v>
      </c>
      <c r="AB154" s="9">
        <v>0</v>
      </c>
      <c r="AC154" s="9">
        <v>0</v>
      </c>
      <c r="AD154" s="9">
        <v>0</v>
      </c>
      <c r="AE154" s="9">
        <f t="shared" si="145"/>
        <v>0</v>
      </c>
      <c r="AF154" s="9">
        <v>0</v>
      </c>
      <c r="AG154" s="9">
        <v>0</v>
      </c>
      <c r="AH154" s="9">
        <v>0</v>
      </c>
      <c r="AI154" s="9">
        <v>0</v>
      </c>
      <c r="AJ154" s="9">
        <f t="shared" si="146"/>
        <v>70000</v>
      </c>
      <c r="AK154" s="9">
        <v>50000</v>
      </c>
      <c r="AL154" s="9">
        <f t="shared" si="147"/>
        <v>20000</v>
      </c>
      <c r="AM154" s="9">
        <v>20000</v>
      </c>
      <c r="AN154" s="9">
        <v>0</v>
      </c>
      <c r="AO154" s="9">
        <v>0</v>
      </c>
      <c r="AQ154" s="14"/>
      <c r="AR154" s="14"/>
    </row>
    <row r="155" spans="1:44" x14ac:dyDescent="0.25">
      <c r="A155" s="11"/>
      <c r="B155" s="11"/>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Q155" s="14"/>
      <c r="AR155" s="14"/>
    </row>
    <row r="156" spans="1:44" s="15" customFormat="1" x14ac:dyDescent="0.25">
      <c r="A156" s="12" t="s">
        <v>241</v>
      </c>
      <c r="B156" s="12" t="s">
        <v>242</v>
      </c>
      <c r="C156" s="13">
        <f>SUM(C157:C158)</f>
        <v>460000</v>
      </c>
      <c r="D156" s="13">
        <f>SUM(D157:D158)</f>
        <v>460000</v>
      </c>
      <c r="E156" s="13">
        <f t="shared" ref="E156:AO156" si="148">SUM(E157:E158)</f>
        <v>0</v>
      </c>
      <c r="F156" s="13">
        <f t="shared" si="148"/>
        <v>0</v>
      </c>
      <c r="G156" s="13">
        <f t="shared" si="148"/>
        <v>0</v>
      </c>
      <c r="H156" s="13">
        <f t="shared" si="148"/>
        <v>0</v>
      </c>
      <c r="I156" s="13">
        <f t="shared" si="148"/>
        <v>0</v>
      </c>
      <c r="J156" s="13">
        <f t="shared" si="148"/>
        <v>0</v>
      </c>
      <c r="K156" s="13">
        <f t="shared" si="148"/>
        <v>0</v>
      </c>
      <c r="L156" s="13">
        <f t="shared" si="148"/>
        <v>0</v>
      </c>
      <c r="M156" s="13">
        <f t="shared" si="148"/>
        <v>0</v>
      </c>
      <c r="N156" s="13">
        <f t="shared" si="148"/>
        <v>0</v>
      </c>
      <c r="O156" s="13">
        <f t="shared" si="148"/>
        <v>360000</v>
      </c>
      <c r="P156" s="13">
        <f t="shared" si="148"/>
        <v>0</v>
      </c>
      <c r="Q156" s="13">
        <f t="shared" si="148"/>
        <v>0</v>
      </c>
      <c r="R156" s="13">
        <f t="shared" si="148"/>
        <v>0</v>
      </c>
      <c r="S156" s="13">
        <f t="shared" si="148"/>
        <v>0</v>
      </c>
      <c r="T156" s="13">
        <f t="shared" si="148"/>
        <v>0</v>
      </c>
      <c r="U156" s="13">
        <f t="shared" si="148"/>
        <v>0</v>
      </c>
      <c r="V156" s="13">
        <f t="shared" si="148"/>
        <v>0</v>
      </c>
      <c r="W156" s="13">
        <f t="shared" si="148"/>
        <v>0</v>
      </c>
      <c r="X156" s="13">
        <f t="shared" si="148"/>
        <v>100000</v>
      </c>
      <c r="Y156" s="13">
        <f t="shared" si="148"/>
        <v>0</v>
      </c>
      <c r="Z156" s="13">
        <f t="shared" si="148"/>
        <v>0</v>
      </c>
      <c r="AA156" s="13">
        <f t="shared" si="148"/>
        <v>0</v>
      </c>
      <c r="AB156" s="13">
        <f t="shared" si="148"/>
        <v>0</v>
      </c>
      <c r="AC156" s="13">
        <f t="shared" si="148"/>
        <v>0</v>
      </c>
      <c r="AD156" s="13">
        <f t="shared" si="148"/>
        <v>0</v>
      </c>
      <c r="AE156" s="13">
        <f t="shared" si="148"/>
        <v>0</v>
      </c>
      <c r="AF156" s="13">
        <f t="shared" si="148"/>
        <v>0</v>
      </c>
      <c r="AG156" s="13">
        <f t="shared" si="148"/>
        <v>0</v>
      </c>
      <c r="AH156" s="13">
        <f t="shared" si="148"/>
        <v>0</v>
      </c>
      <c r="AI156" s="13">
        <f t="shared" si="148"/>
        <v>0</v>
      </c>
      <c r="AJ156" s="13">
        <f t="shared" si="148"/>
        <v>0</v>
      </c>
      <c r="AK156" s="13">
        <f t="shared" si="148"/>
        <v>0</v>
      </c>
      <c r="AL156" s="13">
        <f t="shared" si="148"/>
        <v>0</v>
      </c>
      <c r="AM156" s="13">
        <f t="shared" si="148"/>
        <v>0</v>
      </c>
      <c r="AN156" s="13">
        <f t="shared" si="148"/>
        <v>0</v>
      </c>
      <c r="AO156" s="13">
        <f t="shared" si="148"/>
        <v>0</v>
      </c>
      <c r="AQ156" s="14"/>
      <c r="AR156" s="14"/>
    </row>
    <row r="157" spans="1:44" x14ac:dyDescent="0.25">
      <c r="A157" s="11" t="s">
        <v>243</v>
      </c>
      <c r="B157" s="11" t="s">
        <v>244</v>
      </c>
      <c r="C157" s="9">
        <f t="shared" ref="C157:C158" si="149">SUM(D157+Y157+AE157+AJ157)</f>
        <v>100000</v>
      </c>
      <c r="D157" s="9">
        <f t="shared" ref="D157:D158" si="150">SUM(E157:X157)</f>
        <v>100000</v>
      </c>
      <c r="E157" s="9">
        <v>0</v>
      </c>
      <c r="F157" s="9">
        <v>0</v>
      </c>
      <c r="G157" s="9">
        <v>0</v>
      </c>
      <c r="H157" s="9">
        <v>0</v>
      </c>
      <c r="I157" s="9">
        <v>0</v>
      </c>
      <c r="J157" s="9">
        <v>0</v>
      </c>
      <c r="K157" s="9">
        <v>0</v>
      </c>
      <c r="L157" s="9">
        <v>0</v>
      </c>
      <c r="M157" s="9">
        <v>0</v>
      </c>
      <c r="N157" s="9">
        <v>0</v>
      </c>
      <c r="O157" s="9">
        <v>0</v>
      </c>
      <c r="P157" s="9">
        <v>0</v>
      </c>
      <c r="Q157" s="9">
        <v>0</v>
      </c>
      <c r="R157" s="9">
        <v>0</v>
      </c>
      <c r="S157" s="9">
        <v>0</v>
      </c>
      <c r="T157" s="9">
        <v>0</v>
      </c>
      <c r="U157" s="9">
        <v>0</v>
      </c>
      <c r="V157" s="9">
        <v>0</v>
      </c>
      <c r="W157" s="9">
        <v>0</v>
      </c>
      <c r="X157" s="9">
        <v>100000</v>
      </c>
      <c r="Y157" s="9">
        <f t="shared" ref="Y157:Y158" si="151">SUM(Z157:AD157)</f>
        <v>0</v>
      </c>
      <c r="Z157" s="9">
        <v>0</v>
      </c>
      <c r="AA157" s="9">
        <v>0</v>
      </c>
      <c r="AB157" s="9">
        <v>0</v>
      </c>
      <c r="AC157" s="9">
        <v>0</v>
      </c>
      <c r="AD157" s="9">
        <v>0</v>
      </c>
      <c r="AE157" s="9">
        <f t="shared" ref="AE157:AE158" si="152">SUM(AF157:AI157)</f>
        <v>0</v>
      </c>
      <c r="AF157" s="9">
        <v>0</v>
      </c>
      <c r="AG157" s="9">
        <v>0</v>
      </c>
      <c r="AH157" s="9">
        <v>0</v>
      </c>
      <c r="AI157" s="9">
        <v>0</v>
      </c>
      <c r="AJ157" s="9">
        <f t="shared" ref="AJ157:AJ158" si="153">SUM(AK157:AL157)</f>
        <v>0</v>
      </c>
      <c r="AK157" s="9">
        <v>0</v>
      </c>
      <c r="AL157" s="9">
        <f t="shared" ref="AL157:AL158" si="154">SUM(AM157:AO157)</f>
        <v>0</v>
      </c>
      <c r="AM157" s="9">
        <v>0</v>
      </c>
      <c r="AN157" s="9">
        <v>0</v>
      </c>
      <c r="AO157" s="9">
        <v>0</v>
      </c>
      <c r="AQ157" s="14"/>
      <c r="AR157" s="14"/>
    </row>
    <row r="158" spans="1:44" x14ac:dyDescent="0.25">
      <c r="A158" s="11" t="s">
        <v>245</v>
      </c>
      <c r="B158" s="11" t="s">
        <v>246</v>
      </c>
      <c r="C158" s="9">
        <f t="shared" si="149"/>
        <v>360000</v>
      </c>
      <c r="D158" s="9">
        <f t="shared" si="150"/>
        <v>360000</v>
      </c>
      <c r="E158" s="9">
        <v>0</v>
      </c>
      <c r="F158" s="9">
        <v>0</v>
      </c>
      <c r="G158" s="9">
        <v>0</v>
      </c>
      <c r="H158" s="9">
        <v>0</v>
      </c>
      <c r="I158" s="9">
        <v>0</v>
      </c>
      <c r="J158" s="9">
        <v>0</v>
      </c>
      <c r="K158" s="9">
        <v>0</v>
      </c>
      <c r="L158" s="9">
        <v>0</v>
      </c>
      <c r="M158" s="9">
        <v>0</v>
      </c>
      <c r="N158" s="9">
        <v>0</v>
      </c>
      <c r="O158" s="9">
        <v>360000</v>
      </c>
      <c r="P158" s="9">
        <v>0</v>
      </c>
      <c r="Q158" s="9">
        <v>0</v>
      </c>
      <c r="R158" s="9">
        <v>0</v>
      </c>
      <c r="S158" s="9">
        <v>0</v>
      </c>
      <c r="T158" s="9">
        <v>0</v>
      </c>
      <c r="U158" s="9">
        <v>0</v>
      </c>
      <c r="V158" s="9">
        <v>0</v>
      </c>
      <c r="W158" s="9">
        <v>0</v>
      </c>
      <c r="X158" s="9">
        <v>0</v>
      </c>
      <c r="Y158" s="9">
        <f t="shared" si="151"/>
        <v>0</v>
      </c>
      <c r="Z158" s="9">
        <v>0</v>
      </c>
      <c r="AA158" s="9">
        <v>0</v>
      </c>
      <c r="AB158" s="9">
        <v>0</v>
      </c>
      <c r="AC158" s="9">
        <v>0</v>
      </c>
      <c r="AD158" s="9">
        <v>0</v>
      </c>
      <c r="AE158" s="9">
        <f t="shared" si="152"/>
        <v>0</v>
      </c>
      <c r="AF158" s="9">
        <v>0</v>
      </c>
      <c r="AG158" s="9">
        <v>0</v>
      </c>
      <c r="AH158" s="9">
        <v>0</v>
      </c>
      <c r="AI158" s="9">
        <v>0</v>
      </c>
      <c r="AJ158" s="9">
        <f t="shared" si="153"/>
        <v>0</v>
      </c>
      <c r="AK158" s="9">
        <v>0</v>
      </c>
      <c r="AL158" s="9">
        <f t="shared" si="154"/>
        <v>0</v>
      </c>
      <c r="AM158" s="9">
        <v>0</v>
      </c>
      <c r="AN158" s="9">
        <v>0</v>
      </c>
      <c r="AO158" s="9">
        <v>0</v>
      </c>
      <c r="AQ158" s="14"/>
      <c r="AR158" s="14"/>
    </row>
    <row r="159" spans="1:44" s="15" customFormat="1" x14ac:dyDescent="0.25">
      <c r="A159" s="12"/>
      <c r="B159" s="12"/>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Q159" s="14"/>
      <c r="AR159" s="14"/>
    </row>
    <row r="160" spans="1:44" s="15" customFormat="1" x14ac:dyDescent="0.25">
      <c r="A160" s="12" t="s">
        <v>247</v>
      </c>
      <c r="B160" s="12" t="s">
        <v>248</v>
      </c>
      <c r="C160" s="13">
        <f>SUM(C161:C167)</f>
        <v>24275000</v>
      </c>
      <c r="D160" s="13">
        <f>SUM(D161:D167)</f>
        <v>16270000</v>
      </c>
      <c r="E160" s="13">
        <f t="shared" ref="E160:AO160" si="155">SUM(E161:E167)</f>
        <v>0</v>
      </c>
      <c r="F160" s="13">
        <f t="shared" si="155"/>
        <v>180000</v>
      </c>
      <c r="G160" s="13">
        <f t="shared" si="155"/>
        <v>0</v>
      </c>
      <c r="H160" s="13">
        <f t="shared" si="155"/>
        <v>0</v>
      </c>
      <c r="I160" s="13">
        <f t="shared" si="155"/>
        <v>6090000</v>
      </c>
      <c r="J160" s="13">
        <f t="shared" si="155"/>
        <v>0</v>
      </c>
      <c r="K160" s="13">
        <f t="shared" si="155"/>
        <v>0</v>
      </c>
      <c r="L160" s="13">
        <f t="shared" si="155"/>
        <v>0</v>
      </c>
      <c r="M160" s="13">
        <f t="shared" si="155"/>
        <v>0</v>
      </c>
      <c r="N160" s="13">
        <f t="shared" si="155"/>
        <v>0</v>
      </c>
      <c r="O160" s="13">
        <f t="shared" si="155"/>
        <v>9950000</v>
      </c>
      <c r="P160" s="13">
        <f t="shared" si="155"/>
        <v>0</v>
      </c>
      <c r="Q160" s="13">
        <f t="shared" si="155"/>
        <v>50000</v>
      </c>
      <c r="R160" s="13">
        <f t="shared" si="155"/>
        <v>0</v>
      </c>
      <c r="S160" s="13">
        <f t="shared" si="155"/>
        <v>0</v>
      </c>
      <c r="T160" s="13">
        <f t="shared" si="155"/>
        <v>0</v>
      </c>
      <c r="U160" s="13">
        <f t="shared" si="155"/>
        <v>0</v>
      </c>
      <c r="V160" s="13">
        <f t="shared" si="155"/>
        <v>0</v>
      </c>
      <c r="W160" s="13">
        <f t="shared" si="155"/>
        <v>0</v>
      </c>
      <c r="X160" s="13">
        <f t="shared" si="155"/>
        <v>0</v>
      </c>
      <c r="Y160" s="13">
        <f t="shared" si="155"/>
        <v>825000</v>
      </c>
      <c r="Z160" s="13">
        <f t="shared" si="155"/>
        <v>75000</v>
      </c>
      <c r="AA160" s="13">
        <f t="shared" si="155"/>
        <v>100000</v>
      </c>
      <c r="AB160" s="13">
        <f t="shared" si="155"/>
        <v>100000</v>
      </c>
      <c r="AC160" s="13">
        <f t="shared" si="155"/>
        <v>500000</v>
      </c>
      <c r="AD160" s="13">
        <f t="shared" si="155"/>
        <v>50000</v>
      </c>
      <c r="AE160" s="13">
        <f t="shared" si="155"/>
        <v>0</v>
      </c>
      <c r="AF160" s="13">
        <f t="shared" si="155"/>
        <v>0</v>
      </c>
      <c r="AG160" s="13">
        <f t="shared" si="155"/>
        <v>0</v>
      </c>
      <c r="AH160" s="13">
        <f t="shared" si="155"/>
        <v>0</v>
      </c>
      <c r="AI160" s="13">
        <f t="shared" si="155"/>
        <v>0</v>
      </c>
      <c r="AJ160" s="13">
        <f t="shared" si="155"/>
        <v>7180000</v>
      </c>
      <c r="AK160" s="13">
        <f t="shared" si="155"/>
        <v>7180000</v>
      </c>
      <c r="AL160" s="13">
        <f t="shared" si="155"/>
        <v>0</v>
      </c>
      <c r="AM160" s="13">
        <f t="shared" si="155"/>
        <v>0</v>
      </c>
      <c r="AN160" s="13">
        <f t="shared" si="155"/>
        <v>0</v>
      </c>
      <c r="AO160" s="13">
        <f t="shared" si="155"/>
        <v>0</v>
      </c>
      <c r="AQ160" s="14"/>
      <c r="AR160" s="14"/>
    </row>
    <row r="161" spans="1:44" x14ac:dyDescent="0.25">
      <c r="A161" s="11" t="s">
        <v>249</v>
      </c>
      <c r="B161" s="11" t="s">
        <v>250</v>
      </c>
      <c r="C161" s="9">
        <f t="shared" ref="C161:C167" si="156">SUM(D161+Y161+AE161+AJ161)</f>
        <v>1100000</v>
      </c>
      <c r="D161" s="9">
        <f t="shared" ref="D161:D167" si="157">SUM(E161:X161)</f>
        <v>750000</v>
      </c>
      <c r="E161" s="9">
        <v>0</v>
      </c>
      <c r="F161" s="9">
        <v>0</v>
      </c>
      <c r="G161" s="9">
        <v>0</v>
      </c>
      <c r="H161" s="9">
        <v>0</v>
      </c>
      <c r="I161" s="9">
        <v>0</v>
      </c>
      <c r="J161" s="9">
        <v>0</v>
      </c>
      <c r="K161" s="9">
        <v>0</v>
      </c>
      <c r="L161" s="9">
        <v>0</v>
      </c>
      <c r="M161" s="9">
        <v>0</v>
      </c>
      <c r="N161" s="9">
        <v>0</v>
      </c>
      <c r="O161" s="9">
        <v>750000</v>
      </c>
      <c r="P161" s="9">
        <v>0</v>
      </c>
      <c r="Q161" s="9">
        <v>0</v>
      </c>
      <c r="R161" s="9">
        <v>0</v>
      </c>
      <c r="S161" s="9">
        <v>0</v>
      </c>
      <c r="T161" s="9">
        <v>0</v>
      </c>
      <c r="U161" s="9">
        <v>0</v>
      </c>
      <c r="V161" s="9">
        <v>0</v>
      </c>
      <c r="W161" s="9">
        <v>0</v>
      </c>
      <c r="X161" s="9">
        <v>0</v>
      </c>
      <c r="Y161" s="9">
        <f t="shared" ref="Y161:Y167" si="158">SUM(Z161:AD161)</f>
        <v>0</v>
      </c>
      <c r="Z161" s="9">
        <v>0</v>
      </c>
      <c r="AA161" s="9">
        <v>0</v>
      </c>
      <c r="AB161" s="9">
        <v>0</v>
      </c>
      <c r="AC161" s="9">
        <v>0</v>
      </c>
      <c r="AD161" s="9">
        <v>0</v>
      </c>
      <c r="AE161" s="9">
        <f t="shared" ref="AE161:AE167" si="159">SUM(AF161:AI161)</f>
        <v>0</v>
      </c>
      <c r="AF161" s="9">
        <v>0</v>
      </c>
      <c r="AG161" s="9">
        <v>0</v>
      </c>
      <c r="AH161" s="9">
        <v>0</v>
      </c>
      <c r="AI161" s="9">
        <v>0</v>
      </c>
      <c r="AJ161" s="9">
        <f t="shared" ref="AJ161:AJ167" si="160">SUM(AK161:AL161)</f>
        <v>350000</v>
      </c>
      <c r="AK161" s="9">
        <v>350000</v>
      </c>
      <c r="AL161" s="9">
        <f t="shared" ref="AL161:AL167" si="161">SUM(AM161:AO161)</f>
        <v>0</v>
      </c>
      <c r="AM161" s="9">
        <v>0</v>
      </c>
      <c r="AN161" s="9">
        <v>0</v>
      </c>
      <c r="AO161" s="9">
        <v>0</v>
      </c>
      <c r="AQ161" s="14"/>
      <c r="AR161" s="14"/>
    </row>
    <row r="162" spans="1:44" x14ac:dyDescent="0.25">
      <c r="A162" s="11" t="s">
        <v>251</v>
      </c>
      <c r="B162" s="11" t="s">
        <v>252</v>
      </c>
      <c r="C162" s="9">
        <f t="shared" si="156"/>
        <v>1100000</v>
      </c>
      <c r="D162" s="9">
        <f t="shared" si="157"/>
        <v>750000</v>
      </c>
      <c r="E162" s="9">
        <v>0</v>
      </c>
      <c r="F162" s="9">
        <v>0</v>
      </c>
      <c r="G162" s="9">
        <v>0</v>
      </c>
      <c r="H162" s="9">
        <v>0</v>
      </c>
      <c r="I162" s="9">
        <v>0</v>
      </c>
      <c r="J162" s="9">
        <v>0</v>
      </c>
      <c r="K162" s="9">
        <v>0</v>
      </c>
      <c r="L162" s="9">
        <v>0</v>
      </c>
      <c r="M162" s="9">
        <v>0</v>
      </c>
      <c r="N162" s="9">
        <v>0</v>
      </c>
      <c r="O162" s="9">
        <v>750000</v>
      </c>
      <c r="P162" s="9">
        <v>0</v>
      </c>
      <c r="Q162" s="9">
        <v>0</v>
      </c>
      <c r="R162" s="9">
        <v>0</v>
      </c>
      <c r="S162" s="9">
        <v>0</v>
      </c>
      <c r="T162" s="9">
        <v>0</v>
      </c>
      <c r="U162" s="9">
        <v>0</v>
      </c>
      <c r="V162" s="9">
        <v>0</v>
      </c>
      <c r="W162" s="9">
        <v>0</v>
      </c>
      <c r="X162" s="9">
        <v>0</v>
      </c>
      <c r="Y162" s="9">
        <f t="shared" si="158"/>
        <v>0</v>
      </c>
      <c r="Z162" s="9">
        <v>0</v>
      </c>
      <c r="AA162" s="9">
        <v>0</v>
      </c>
      <c r="AB162" s="9">
        <v>0</v>
      </c>
      <c r="AC162" s="9">
        <v>0</v>
      </c>
      <c r="AD162" s="9">
        <v>0</v>
      </c>
      <c r="AE162" s="9">
        <f t="shared" si="159"/>
        <v>0</v>
      </c>
      <c r="AF162" s="9">
        <v>0</v>
      </c>
      <c r="AG162" s="9">
        <v>0</v>
      </c>
      <c r="AH162" s="9">
        <v>0</v>
      </c>
      <c r="AI162" s="9">
        <v>0</v>
      </c>
      <c r="AJ162" s="9">
        <f t="shared" si="160"/>
        <v>350000</v>
      </c>
      <c r="AK162" s="9">
        <v>350000</v>
      </c>
      <c r="AL162" s="9">
        <f t="shared" si="161"/>
        <v>0</v>
      </c>
      <c r="AM162" s="9">
        <v>0</v>
      </c>
      <c r="AN162" s="9">
        <v>0</v>
      </c>
      <c r="AO162" s="9">
        <v>0</v>
      </c>
      <c r="AQ162" s="14"/>
      <c r="AR162" s="14"/>
    </row>
    <row r="163" spans="1:44" x14ac:dyDescent="0.25">
      <c r="A163" s="11" t="s">
        <v>253</v>
      </c>
      <c r="B163" s="11" t="s">
        <v>254</v>
      </c>
      <c r="C163" s="9">
        <f t="shared" si="156"/>
        <v>1100000</v>
      </c>
      <c r="D163" s="9">
        <f t="shared" si="157"/>
        <v>750000</v>
      </c>
      <c r="E163" s="9">
        <v>0</v>
      </c>
      <c r="F163" s="9">
        <v>0</v>
      </c>
      <c r="G163" s="9">
        <v>0</v>
      </c>
      <c r="H163" s="9">
        <v>0</v>
      </c>
      <c r="I163" s="9">
        <v>0</v>
      </c>
      <c r="J163" s="9">
        <v>0</v>
      </c>
      <c r="K163" s="9">
        <v>0</v>
      </c>
      <c r="L163" s="9">
        <v>0</v>
      </c>
      <c r="M163" s="9">
        <v>0</v>
      </c>
      <c r="N163" s="9">
        <v>0</v>
      </c>
      <c r="O163" s="9">
        <v>750000</v>
      </c>
      <c r="P163" s="9">
        <v>0</v>
      </c>
      <c r="Q163" s="9">
        <v>0</v>
      </c>
      <c r="R163" s="9">
        <v>0</v>
      </c>
      <c r="S163" s="9">
        <v>0</v>
      </c>
      <c r="T163" s="9">
        <v>0</v>
      </c>
      <c r="U163" s="9">
        <v>0</v>
      </c>
      <c r="V163" s="9">
        <v>0</v>
      </c>
      <c r="W163" s="9">
        <v>0</v>
      </c>
      <c r="X163" s="9">
        <v>0</v>
      </c>
      <c r="Y163" s="9">
        <f t="shared" si="158"/>
        <v>0</v>
      </c>
      <c r="Z163" s="9">
        <v>0</v>
      </c>
      <c r="AA163" s="9">
        <v>0</v>
      </c>
      <c r="AB163" s="9">
        <v>0</v>
      </c>
      <c r="AC163" s="9">
        <v>0</v>
      </c>
      <c r="AD163" s="9">
        <v>0</v>
      </c>
      <c r="AE163" s="9">
        <f t="shared" si="159"/>
        <v>0</v>
      </c>
      <c r="AF163" s="9">
        <v>0</v>
      </c>
      <c r="AG163" s="9">
        <v>0</v>
      </c>
      <c r="AH163" s="9">
        <v>0</v>
      </c>
      <c r="AI163" s="9">
        <v>0</v>
      </c>
      <c r="AJ163" s="9">
        <f t="shared" si="160"/>
        <v>350000</v>
      </c>
      <c r="AK163" s="9">
        <v>350000</v>
      </c>
      <c r="AL163" s="9">
        <f t="shared" si="161"/>
        <v>0</v>
      </c>
      <c r="AM163" s="9">
        <v>0</v>
      </c>
      <c r="AN163" s="9">
        <v>0</v>
      </c>
      <c r="AO163" s="9">
        <v>0</v>
      </c>
      <c r="AQ163" s="14"/>
      <c r="AR163" s="14"/>
    </row>
    <row r="164" spans="1:44" x14ac:dyDescent="0.25">
      <c r="A164" s="11" t="s">
        <v>255</v>
      </c>
      <c r="B164" s="11" t="s">
        <v>256</v>
      </c>
      <c r="C164" s="9">
        <f t="shared" si="156"/>
        <v>19275000</v>
      </c>
      <c r="D164" s="9">
        <f t="shared" si="157"/>
        <v>12320000</v>
      </c>
      <c r="E164" s="9">
        <v>0</v>
      </c>
      <c r="F164" s="9">
        <v>180000</v>
      </c>
      <c r="G164" s="9">
        <v>0</v>
      </c>
      <c r="H164" s="9">
        <v>0</v>
      </c>
      <c r="I164" s="9">
        <v>6090000</v>
      </c>
      <c r="J164" s="9">
        <v>0</v>
      </c>
      <c r="K164" s="9">
        <v>0</v>
      </c>
      <c r="L164" s="9">
        <v>0</v>
      </c>
      <c r="M164" s="9">
        <v>0</v>
      </c>
      <c r="N164" s="9">
        <v>0</v>
      </c>
      <c r="O164" s="9">
        <v>6000000</v>
      </c>
      <c r="P164" s="9">
        <v>0</v>
      </c>
      <c r="Q164" s="9">
        <v>50000</v>
      </c>
      <c r="R164" s="9">
        <v>0</v>
      </c>
      <c r="S164" s="9">
        <v>0</v>
      </c>
      <c r="T164" s="9">
        <v>0</v>
      </c>
      <c r="U164" s="9">
        <v>0</v>
      </c>
      <c r="V164" s="9">
        <v>0</v>
      </c>
      <c r="W164" s="9">
        <v>0</v>
      </c>
      <c r="X164" s="9">
        <v>0</v>
      </c>
      <c r="Y164" s="9">
        <f t="shared" si="158"/>
        <v>825000</v>
      </c>
      <c r="Z164" s="9">
        <v>75000</v>
      </c>
      <c r="AA164" s="9">
        <v>100000</v>
      </c>
      <c r="AB164" s="9">
        <v>100000</v>
      </c>
      <c r="AC164" s="9">
        <v>500000</v>
      </c>
      <c r="AD164" s="9">
        <v>50000</v>
      </c>
      <c r="AE164" s="9">
        <f t="shared" si="159"/>
        <v>0</v>
      </c>
      <c r="AF164" s="9">
        <v>0</v>
      </c>
      <c r="AG164" s="9">
        <v>0</v>
      </c>
      <c r="AH164" s="9">
        <v>0</v>
      </c>
      <c r="AI164" s="9">
        <v>0</v>
      </c>
      <c r="AJ164" s="9">
        <f t="shared" si="160"/>
        <v>6130000</v>
      </c>
      <c r="AK164" s="9">
        <v>6130000</v>
      </c>
      <c r="AL164" s="9">
        <f t="shared" si="161"/>
        <v>0</v>
      </c>
      <c r="AM164" s="9">
        <v>0</v>
      </c>
      <c r="AN164" s="9">
        <v>0</v>
      </c>
      <c r="AO164" s="9">
        <v>0</v>
      </c>
      <c r="AQ164" s="14"/>
      <c r="AR164" s="14"/>
    </row>
    <row r="165" spans="1:44" x14ac:dyDescent="0.25">
      <c r="A165" s="11" t="s">
        <v>257</v>
      </c>
      <c r="B165" s="11" t="s">
        <v>258</v>
      </c>
      <c r="C165" s="9">
        <f t="shared" si="156"/>
        <v>500000</v>
      </c>
      <c r="D165" s="9">
        <f t="shared" si="157"/>
        <v>500000</v>
      </c>
      <c r="E165" s="9">
        <v>0</v>
      </c>
      <c r="F165" s="9">
        <v>0</v>
      </c>
      <c r="G165" s="9">
        <v>0</v>
      </c>
      <c r="H165" s="9">
        <v>0</v>
      </c>
      <c r="I165" s="9">
        <v>0</v>
      </c>
      <c r="J165" s="9">
        <v>0</v>
      </c>
      <c r="K165" s="9">
        <v>0</v>
      </c>
      <c r="L165" s="9">
        <v>0</v>
      </c>
      <c r="M165" s="9">
        <v>0</v>
      </c>
      <c r="N165" s="9">
        <v>0</v>
      </c>
      <c r="O165" s="9">
        <v>500000</v>
      </c>
      <c r="P165" s="9">
        <v>0</v>
      </c>
      <c r="Q165" s="9">
        <v>0</v>
      </c>
      <c r="R165" s="9">
        <v>0</v>
      </c>
      <c r="S165" s="9">
        <v>0</v>
      </c>
      <c r="T165" s="9">
        <v>0</v>
      </c>
      <c r="U165" s="9">
        <v>0</v>
      </c>
      <c r="V165" s="9">
        <v>0</v>
      </c>
      <c r="W165" s="9">
        <v>0</v>
      </c>
      <c r="X165" s="9">
        <v>0</v>
      </c>
      <c r="Y165" s="9">
        <f t="shared" si="158"/>
        <v>0</v>
      </c>
      <c r="Z165" s="9">
        <v>0</v>
      </c>
      <c r="AA165" s="9">
        <v>0</v>
      </c>
      <c r="AB165" s="9">
        <v>0</v>
      </c>
      <c r="AC165" s="9">
        <v>0</v>
      </c>
      <c r="AD165" s="9">
        <v>0</v>
      </c>
      <c r="AE165" s="9">
        <f t="shared" si="159"/>
        <v>0</v>
      </c>
      <c r="AF165" s="9">
        <v>0</v>
      </c>
      <c r="AG165" s="9">
        <v>0</v>
      </c>
      <c r="AH165" s="9">
        <v>0</v>
      </c>
      <c r="AI165" s="9">
        <v>0</v>
      </c>
      <c r="AJ165" s="9">
        <f t="shared" si="160"/>
        <v>0</v>
      </c>
      <c r="AK165" s="9">
        <v>0</v>
      </c>
      <c r="AL165" s="9">
        <f t="shared" si="161"/>
        <v>0</v>
      </c>
      <c r="AM165" s="9">
        <v>0</v>
      </c>
      <c r="AN165" s="9">
        <v>0</v>
      </c>
      <c r="AO165" s="9">
        <v>0</v>
      </c>
      <c r="AQ165" s="14"/>
      <c r="AR165" s="14"/>
    </row>
    <row r="166" spans="1:44" x14ac:dyDescent="0.25">
      <c r="A166" s="11" t="s">
        <v>259</v>
      </c>
      <c r="B166" s="11" t="s">
        <v>260</v>
      </c>
      <c r="C166" s="9">
        <f t="shared" si="156"/>
        <v>700000</v>
      </c>
      <c r="D166" s="9">
        <f t="shared" si="157"/>
        <v>700000</v>
      </c>
      <c r="E166" s="9">
        <v>0</v>
      </c>
      <c r="F166" s="9">
        <v>0</v>
      </c>
      <c r="G166" s="9">
        <v>0</v>
      </c>
      <c r="H166" s="9">
        <v>0</v>
      </c>
      <c r="I166" s="9">
        <v>0</v>
      </c>
      <c r="J166" s="9">
        <v>0</v>
      </c>
      <c r="K166" s="9">
        <v>0</v>
      </c>
      <c r="L166" s="9">
        <v>0</v>
      </c>
      <c r="M166" s="9">
        <v>0</v>
      </c>
      <c r="N166" s="9">
        <v>0</v>
      </c>
      <c r="O166" s="9">
        <v>700000</v>
      </c>
      <c r="P166" s="9">
        <v>0</v>
      </c>
      <c r="Q166" s="9">
        <v>0</v>
      </c>
      <c r="R166" s="9">
        <v>0</v>
      </c>
      <c r="S166" s="9">
        <v>0</v>
      </c>
      <c r="T166" s="9">
        <v>0</v>
      </c>
      <c r="U166" s="9">
        <v>0</v>
      </c>
      <c r="V166" s="9">
        <v>0</v>
      </c>
      <c r="W166" s="9">
        <v>0</v>
      </c>
      <c r="X166" s="9">
        <v>0</v>
      </c>
      <c r="Y166" s="9">
        <f t="shared" si="158"/>
        <v>0</v>
      </c>
      <c r="Z166" s="9">
        <v>0</v>
      </c>
      <c r="AA166" s="9">
        <v>0</v>
      </c>
      <c r="AB166" s="9">
        <v>0</v>
      </c>
      <c r="AC166" s="9">
        <v>0</v>
      </c>
      <c r="AD166" s="9">
        <v>0</v>
      </c>
      <c r="AE166" s="9">
        <f t="shared" si="159"/>
        <v>0</v>
      </c>
      <c r="AF166" s="9">
        <v>0</v>
      </c>
      <c r="AG166" s="9">
        <v>0</v>
      </c>
      <c r="AH166" s="9">
        <v>0</v>
      </c>
      <c r="AI166" s="9">
        <v>0</v>
      </c>
      <c r="AJ166" s="9">
        <f t="shared" si="160"/>
        <v>0</v>
      </c>
      <c r="AK166" s="9">
        <v>0</v>
      </c>
      <c r="AL166" s="9">
        <f t="shared" si="161"/>
        <v>0</v>
      </c>
      <c r="AM166" s="9">
        <v>0</v>
      </c>
      <c r="AN166" s="9">
        <v>0</v>
      </c>
      <c r="AO166" s="9">
        <v>0</v>
      </c>
      <c r="AQ166" s="14"/>
      <c r="AR166" s="14"/>
    </row>
    <row r="167" spans="1:44" x14ac:dyDescent="0.25">
      <c r="A167" s="11" t="s">
        <v>261</v>
      </c>
      <c r="B167" s="11" t="s">
        <v>262</v>
      </c>
      <c r="C167" s="9">
        <f t="shared" si="156"/>
        <v>500000</v>
      </c>
      <c r="D167" s="9">
        <f t="shared" si="157"/>
        <v>500000</v>
      </c>
      <c r="E167" s="9">
        <v>0</v>
      </c>
      <c r="F167" s="9">
        <v>0</v>
      </c>
      <c r="G167" s="9">
        <v>0</v>
      </c>
      <c r="H167" s="9">
        <v>0</v>
      </c>
      <c r="I167" s="9">
        <v>0</v>
      </c>
      <c r="J167" s="9">
        <v>0</v>
      </c>
      <c r="K167" s="9">
        <v>0</v>
      </c>
      <c r="L167" s="9">
        <v>0</v>
      </c>
      <c r="M167" s="9">
        <v>0</v>
      </c>
      <c r="N167" s="9">
        <v>0</v>
      </c>
      <c r="O167" s="9">
        <v>500000</v>
      </c>
      <c r="P167" s="9">
        <v>0</v>
      </c>
      <c r="Q167" s="9">
        <v>0</v>
      </c>
      <c r="R167" s="9">
        <v>0</v>
      </c>
      <c r="S167" s="9">
        <v>0</v>
      </c>
      <c r="T167" s="9">
        <v>0</v>
      </c>
      <c r="U167" s="9">
        <v>0</v>
      </c>
      <c r="V167" s="9">
        <v>0</v>
      </c>
      <c r="W167" s="9">
        <v>0</v>
      </c>
      <c r="X167" s="9">
        <v>0</v>
      </c>
      <c r="Y167" s="9">
        <f t="shared" si="158"/>
        <v>0</v>
      </c>
      <c r="Z167" s="9">
        <v>0</v>
      </c>
      <c r="AA167" s="9">
        <v>0</v>
      </c>
      <c r="AB167" s="9">
        <v>0</v>
      </c>
      <c r="AC167" s="9">
        <v>0</v>
      </c>
      <c r="AD167" s="9">
        <v>0</v>
      </c>
      <c r="AE167" s="9">
        <f t="shared" si="159"/>
        <v>0</v>
      </c>
      <c r="AF167" s="9">
        <v>0</v>
      </c>
      <c r="AG167" s="9">
        <v>0</v>
      </c>
      <c r="AH167" s="9">
        <v>0</v>
      </c>
      <c r="AI167" s="9">
        <v>0</v>
      </c>
      <c r="AJ167" s="9">
        <f t="shared" si="160"/>
        <v>0</v>
      </c>
      <c r="AK167" s="9">
        <v>0</v>
      </c>
      <c r="AL167" s="9">
        <f t="shared" si="161"/>
        <v>0</v>
      </c>
      <c r="AM167" s="9">
        <v>0</v>
      </c>
      <c r="AN167" s="9">
        <v>0</v>
      </c>
      <c r="AO167" s="9">
        <v>0</v>
      </c>
      <c r="AQ167" s="14"/>
      <c r="AR167" s="14"/>
    </row>
    <row r="168" spans="1:44" x14ac:dyDescent="0.25">
      <c r="A168" s="11"/>
      <c r="B168" s="11"/>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Q168" s="14"/>
      <c r="AR168" s="14"/>
    </row>
    <row r="169" spans="1:44" s="15" customFormat="1" x14ac:dyDescent="0.25">
      <c r="A169" s="12" t="s">
        <v>263</v>
      </c>
      <c r="B169" s="12" t="s">
        <v>264</v>
      </c>
      <c r="C169" s="13">
        <f>SUM(C170:C171)</f>
        <v>4530000</v>
      </c>
      <c r="D169" s="13">
        <f>SUM(D170:D171)</f>
        <v>4500000</v>
      </c>
      <c r="E169" s="13">
        <f t="shared" ref="E169:AO169" si="162">SUM(E170:E171)</f>
        <v>0</v>
      </c>
      <c r="F169" s="13">
        <f t="shared" si="162"/>
        <v>0</v>
      </c>
      <c r="G169" s="13">
        <f t="shared" si="162"/>
        <v>0</v>
      </c>
      <c r="H169" s="13">
        <f t="shared" si="162"/>
        <v>0</v>
      </c>
      <c r="I169" s="13">
        <f t="shared" si="162"/>
        <v>0</v>
      </c>
      <c r="J169" s="13">
        <f t="shared" si="162"/>
        <v>0</v>
      </c>
      <c r="K169" s="13">
        <f t="shared" si="162"/>
        <v>0</v>
      </c>
      <c r="L169" s="13">
        <f t="shared" si="162"/>
        <v>0</v>
      </c>
      <c r="M169" s="13">
        <f t="shared" si="162"/>
        <v>0</v>
      </c>
      <c r="N169" s="13">
        <f t="shared" si="162"/>
        <v>0</v>
      </c>
      <c r="O169" s="13">
        <f t="shared" si="162"/>
        <v>4000000</v>
      </c>
      <c r="P169" s="13">
        <f t="shared" si="162"/>
        <v>0</v>
      </c>
      <c r="Q169" s="13">
        <f t="shared" si="162"/>
        <v>0</v>
      </c>
      <c r="R169" s="13">
        <f t="shared" si="162"/>
        <v>0</v>
      </c>
      <c r="S169" s="13">
        <f t="shared" si="162"/>
        <v>0</v>
      </c>
      <c r="T169" s="13">
        <f t="shared" si="162"/>
        <v>0</v>
      </c>
      <c r="U169" s="13">
        <f t="shared" si="162"/>
        <v>0</v>
      </c>
      <c r="V169" s="13">
        <f t="shared" si="162"/>
        <v>0</v>
      </c>
      <c r="W169" s="13">
        <f t="shared" si="162"/>
        <v>500000</v>
      </c>
      <c r="X169" s="13">
        <f t="shared" si="162"/>
        <v>0</v>
      </c>
      <c r="Y169" s="13">
        <f t="shared" si="162"/>
        <v>30000</v>
      </c>
      <c r="Z169" s="13">
        <f t="shared" si="162"/>
        <v>0</v>
      </c>
      <c r="AA169" s="13">
        <f t="shared" si="162"/>
        <v>0</v>
      </c>
      <c r="AB169" s="13">
        <f t="shared" si="162"/>
        <v>0</v>
      </c>
      <c r="AC169" s="13">
        <f t="shared" si="162"/>
        <v>0</v>
      </c>
      <c r="AD169" s="13">
        <f t="shared" si="162"/>
        <v>30000</v>
      </c>
      <c r="AE169" s="13">
        <f t="shared" si="162"/>
        <v>0</v>
      </c>
      <c r="AF169" s="13">
        <f t="shared" si="162"/>
        <v>0</v>
      </c>
      <c r="AG169" s="13">
        <f t="shared" si="162"/>
        <v>0</v>
      </c>
      <c r="AH169" s="13">
        <f t="shared" si="162"/>
        <v>0</v>
      </c>
      <c r="AI169" s="13">
        <f t="shared" si="162"/>
        <v>0</v>
      </c>
      <c r="AJ169" s="13">
        <f t="shared" si="162"/>
        <v>0</v>
      </c>
      <c r="AK169" s="13">
        <f t="shared" si="162"/>
        <v>0</v>
      </c>
      <c r="AL169" s="13">
        <f t="shared" si="162"/>
        <v>0</v>
      </c>
      <c r="AM169" s="13">
        <f t="shared" si="162"/>
        <v>0</v>
      </c>
      <c r="AN169" s="13">
        <f t="shared" si="162"/>
        <v>0</v>
      </c>
      <c r="AO169" s="13">
        <f t="shared" si="162"/>
        <v>0</v>
      </c>
      <c r="AQ169" s="14"/>
      <c r="AR169" s="14"/>
    </row>
    <row r="170" spans="1:44" x14ac:dyDescent="0.25">
      <c r="A170" s="11" t="s">
        <v>265</v>
      </c>
      <c r="B170" s="11" t="s">
        <v>266</v>
      </c>
      <c r="C170" s="9">
        <f t="shared" ref="C170:C171" si="163">SUM(D170+Y170+AE170+AJ170)</f>
        <v>1000000</v>
      </c>
      <c r="D170" s="9">
        <f t="shared" ref="D170:D171" si="164">SUM(E170:X170)</f>
        <v>1000000</v>
      </c>
      <c r="E170" s="9">
        <v>0</v>
      </c>
      <c r="F170" s="9">
        <v>0</v>
      </c>
      <c r="G170" s="9">
        <v>0</v>
      </c>
      <c r="H170" s="9">
        <v>0</v>
      </c>
      <c r="I170" s="9">
        <v>0</v>
      </c>
      <c r="J170" s="9">
        <v>0</v>
      </c>
      <c r="K170" s="9">
        <v>0</v>
      </c>
      <c r="L170" s="9">
        <v>0</v>
      </c>
      <c r="M170" s="9">
        <v>0</v>
      </c>
      <c r="N170" s="9">
        <v>0</v>
      </c>
      <c r="O170" s="9">
        <v>1000000</v>
      </c>
      <c r="P170" s="9">
        <v>0</v>
      </c>
      <c r="Q170" s="9">
        <v>0</v>
      </c>
      <c r="R170" s="9">
        <v>0</v>
      </c>
      <c r="S170" s="9">
        <v>0</v>
      </c>
      <c r="T170" s="9">
        <v>0</v>
      </c>
      <c r="U170" s="9">
        <v>0</v>
      </c>
      <c r="V170" s="9">
        <v>0</v>
      </c>
      <c r="W170" s="9">
        <v>0</v>
      </c>
      <c r="X170" s="9">
        <v>0</v>
      </c>
      <c r="Y170" s="9">
        <f t="shared" ref="Y170:Y171" si="165">SUM(Z170:AD170)</f>
        <v>0</v>
      </c>
      <c r="Z170" s="9">
        <v>0</v>
      </c>
      <c r="AA170" s="9">
        <v>0</v>
      </c>
      <c r="AB170" s="9">
        <v>0</v>
      </c>
      <c r="AC170" s="9">
        <v>0</v>
      </c>
      <c r="AD170" s="9">
        <v>0</v>
      </c>
      <c r="AE170" s="9">
        <f t="shared" ref="AE170:AE171" si="166">SUM(AF170:AI170)</f>
        <v>0</v>
      </c>
      <c r="AF170" s="9">
        <v>0</v>
      </c>
      <c r="AG170" s="9">
        <v>0</v>
      </c>
      <c r="AH170" s="9">
        <v>0</v>
      </c>
      <c r="AI170" s="9">
        <v>0</v>
      </c>
      <c r="AJ170" s="9">
        <f t="shared" ref="AJ170:AJ171" si="167">SUM(AK170:AL170)</f>
        <v>0</v>
      </c>
      <c r="AK170" s="9">
        <v>0</v>
      </c>
      <c r="AL170" s="9">
        <f t="shared" ref="AL170:AL171" si="168">SUM(AM170:AO170)</f>
        <v>0</v>
      </c>
      <c r="AM170" s="9">
        <v>0</v>
      </c>
      <c r="AN170" s="9">
        <v>0</v>
      </c>
      <c r="AO170" s="9">
        <v>0</v>
      </c>
      <c r="AQ170" s="14"/>
      <c r="AR170" s="14"/>
    </row>
    <row r="171" spans="1:44" x14ac:dyDescent="0.25">
      <c r="A171" s="11" t="s">
        <v>267</v>
      </c>
      <c r="B171" s="11" t="s">
        <v>268</v>
      </c>
      <c r="C171" s="9">
        <f t="shared" si="163"/>
        <v>3530000</v>
      </c>
      <c r="D171" s="9">
        <f t="shared" si="164"/>
        <v>3500000</v>
      </c>
      <c r="E171" s="9">
        <v>0</v>
      </c>
      <c r="F171" s="9">
        <v>0</v>
      </c>
      <c r="G171" s="9">
        <v>0</v>
      </c>
      <c r="H171" s="9">
        <v>0</v>
      </c>
      <c r="I171" s="9">
        <v>0</v>
      </c>
      <c r="J171" s="9">
        <v>0</v>
      </c>
      <c r="K171" s="9">
        <v>0</v>
      </c>
      <c r="L171" s="9">
        <v>0</v>
      </c>
      <c r="M171" s="9">
        <v>0</v>
      </c>
      <c r="N171" s="9">
        <v>0</v>
      </c>
      <c r="O171" s="9">
        <v>3000000</v>
      </c>
      <c r="P171" s="9">
        <v>0</v>
      </c>
      <c r="Q171" s="9">
        <v>0</v>
      </c>
      <c r="R171" s="9">
        <v>0</v>
      </c>
      <c r="S171" s="9">
        <v>0</v>
      </c>
      <c r="T171" s="9">
        <v>0</v>
      </c>
      <c r="U171" s="9">
        <v>0</v>
      </c>
      <c r="V171" s="9">
        <v>0</v>
      </c>
      <c r="W171" s="9">
        <v>500000</v>
      </c>
      <c r="X171" s="9">
        <v>0</v>
      </c>
      <c r="Y171" s="9">
        <f t="shared" si="165"/>
        <v>30000</v>
      </c>
      <c r="Z171" s="9">
        <v>0</v>
      </c>
      <c r="AA171" s="9">
        <v>0</v>
      </c>
      <c r="AB171" s="9">
        <v>0</v>
      </c>
      <c r="AC171" s="9">
        <v>0</v>
      </c>
      <c r="AD171" s="9">
        <v>30000</v>
      </c>
      <c r="AE171" s="9">
        <f t="shared" si="166"/>
        <v>0</v>
      </c>
      <c r="AF171" s="9">
        <v>0</v>
      </c>
      <c r="AG171" s="9">
        <v>0</v>
      </c>
      <c r="AH171" s="9">
        <v>0</v>
      </c>
      <c r="AI171" s="9">
        <v>0</v>
      </c>
      <c r="AJ171" s="9">
        <f t="shared" si="167"/>
        <v>0</v>
      </c>
      <c r="AK171" s="9">
        <v>0</v>
      </c>
      <c r="AL171" s="9">
        <f t="shared" si="168"/>
        <v>0</v>
      </c>
      <c r="AM171" s="9">
        <v>0</v>
      </c>
      <c r="AN171" s="9">
        <v>0</v>
      </c>
      <c r="AO171" s="9">
        <v>0</v>
      </c>
      <c r="AQ171" s="14"/>
      <c r="AR171" s="14"/>
    </row>
    <row r="172" spans="1:44" x14ac:dyDescent="0.25">
      <c r="A172" s="11"/>
      <c r="B172" s="11"/>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Q172" s="14"/>
      <c r="AR172" s="14"/>
    </row>
    <row r="173" spans="1:44" s="15" customFormat="1" x14ac:dyDescent="0.25">
      <c r="A173" s="12" t="s">
        <v>269</v>
      </c>
      <c r="B173" s="12" t="s">
        <v>270</v>
      </c>
      <c r="C173" s="13">
        <f>SUM(C174:C180)</f>
        <v>38887876.560000002</v>
      </c>
      <c r="D173" s="13">
        <f>SUM(D174:D180)</f>
        <v>34361851.560000002</v>
      </c>
      <c r="E173" s="13">
        <f t="shared" ref="E173:AO173" si="169">SUM(E174:E180)</f>
        <v>0</v>
      </c>
      <c r="F173" s="13">
        <f t="shared" si="169"/>
        <v>0</v>
      </c>
      <c r="G173" s="13">
        <f t="shared" si="169"/>
        <v>163520</v>
      </c>
      <c r="H173" s="13">
        <f t="shared" si="169"/>
        <v>0</v>
      </c>
      <c r="I173" s="13">
        <f t="shared" si="169"/>
        <v>8285564.5599999996</v>
      </c>
      <c r="J173" s="13">
        <f t="shared" si="169"/>
        <v>10557</v>
      </c>
      <c r="K173" s="13">
        <f t="shared" si="169"/>
        <v>0</v>
      </c>
      <c r="L173" s="13">
        <f t="shared" si="169"/>
        <v>3000000</v>
      </c>
      <c r="M173" s="13">
        <f t="shared" si="169"/>
        <v>0</v>
      </c>
      <c r="N173" s="13">
        <f t="shared" si="169"/>
        <v>0</v>
      </c>
      <c r="O173" s="13">
        <f t="shared" si="169"/>
        <v>5330000</v>
      </c>
      <c r="P173" s="13">
        <f t="shared" si="169"/>
        <v>35000</v>
      </c>
      <c r="Q173" s="13">
        <f t="shared" si="169"/>
        <v>0</v>
      </c>
      <c r="R173" s="13">
        <f t="shared" si="169"/>
        <v>800000</v>
      </c>
      <c r="S173" s="13">
        <f t="shared" si="169"/>
        <v>0</v>
      </c>
      <c r="T173" s="13">
        <f t="shared" si="169"/>
        <v>50000</v>
      </c>
      <c r="U173" s="13">
        <f t="shared" si="169"/>
        <v>0</v>
      </c>
      <c r="V173" s="13">
        <f t="shared" si="169"/>
        <v>14387210</v>
      </c>
      <c r="W173" s="13">
        <f t="shared" si="169"/>
        <v>1800000</v>
      </c>
      <c r="X173" s="13">
        <f t="shared" si="169"/>
        <v>500000</v>
      </c>
      <c r="Y173" s="13">
        <f t="shared" si="169"/>
        <v>2264025</v>
      </c>
      <c r="Z173" s="13">
        <f t="shared" si="169"/>
        <v>127000</v>
      </c>
      <c r="AA173" s="13">
        <f t="shared" si="169"/>
        <v>300000</v>
      </c>
      <c r="AB173" s="13">
        <f t="shared" si="169"/>
        <v>1482025</v>
      </c>
      <c r="AC173" s="13">
        <f t="shared" si="169"/>
        <v>275000</v>
      </c>
      <c r="AD173" s="13">
        <f t="shared" si="169"/>
        <v>80000</v>
      </c>
      <c r="AE173" s="13">
        <f t="shared" si="169"/>
        <v>12000</v>
      </c>
      <c r="AF173" s="13">
        <f t="shared" si="169"/>
        <v>12000</v>
      </c>
      <c r="AG173" s="13">
        <f t="shared" si="169"/>
        <v>0</v>
      </c>
      <c r="AH173" s="13">
        <f t="shared" si="169"/>
        <v>0</v>
      </c>
      <c r="AI173" s="13">
        <f t="shared" si="169"/>
        <v>0</v>
      </c>
      <c r="AJ173" s="13">
        <f t="shared" si="169"/>
        <v>2250000</v>
      </c>
      <c r="AK173" s="13">
        <f t="shared" si="169"/>
        <v>1900000</v>
      </c>
      <c r="AL173" s="13">
        <f t="shared" si="169"/>
        <v>350000</v>
      </c>
      <c r="AM173" s="13">
        <f t="shared" si="169"/>
        <v>350000</v>
      </c>
      <c r="AN173" s="13">
        <f t="shared" si="169"/>
        <v>0</v>
      </c>
      <c r="AO173" s="13">
        <f t="shared" si="169"/>
        <v>0</v>
      </c>
      <c r="AQ173" s="14"/>
      <c r="AR173" s="14"/>
    </row>
    <row r="174" spans="1:44" x14ac:dyDescent="0.25">
      <c r="A174" s="11" t="s">
        <v>271</v>
      </c>
      <c r="B174" s="11" t="s">
        <v>272</v>
      </c>
      <c r="C174" s="9">
        <f t="shared" ref="C174:C180" si="170">SUM(D174+Y174+AE174+AJ174)</f>
        <v>14605719.559999999</v>
      </c>
      <c r="D174" s="9">
        <f t="shared" ref="D174:D180" si="171">SUM(E174:X174)</f>
        <v>13142819.559999999</v>
      </c>
      <c r="E174" s="9">
        <v>0</v>
      </c>
      <c r="F174" s="9">
        <v>0</v>
      </c>
      <c r="G174" s="9">
        <v>43520</v>
      </c>
      <c r="H174" s="9">
        <v>0</v>
      </c>
      <c r="I174" s="9">
        <v>8067314.5599999996</v>
      </c>
      <c r="J174" s="9">
        <v>0</v>
      </c>
      <c r="K174" s="9">
        <v>0</v>
      </c>
      <c r="L174" s="9">
        <v>0</v>
      </c>
      <c r="M174" s="9">
        <v>0</v>
      </c>
      <c r="N174" s="9">
        <v>0</v>
      </c>
      <c r="O174" s="9">
        <v>0</v>
      </c>
      <c r="P174" s="9">
        <v>0</v>
      </c>
      <c r="Q174" s="9">
        <v>0</v>
      </c>
      <c r="R174" s="9">
        <v>500000</v>
      </c>
      <c r="S174" s="9">
        <v>0</v>
      </c>
      <c r="T174" s="9">
        <v>0</v>
      </c>
      <c r="U174" s="9">
        <v>0</v>
      </c>
      <c r="V174" s="9">
        <v>4361985</v>
      </c>
      <c r="W174" s="9">
        <v>120000</v>
      </c>
      <c r="X174" s="9">
        <v>50000</v>
      </c>
      <c r="Y174" s="9">
        <f t="shared" ref="Y174:Y180" si="172">SUM(Z174:AD174)</f>
        <v>1162900</v>
      </c>
      <c r="Z174" s="9">
        <v>52000</v>
      </c>
      <c r="AA174" s="9">
        <v>100000</v>
      </c>
      <c r="AB174" s="9">
        <v>865900</v>
      </c>
      <c r="AC174" s="9">
        <v>125000</v>
      </c>
      <c r="AD174" s="9">
        <v>20000</v>
      </c>
      <c r="AE174" s="9">
        <f t="shared" ref="AE174:AE180" si="173">SUM(AF174:AI174)</f>
        <v>0</v>
      </c>
      <c r="AF174" s="9">
        <v>0</v>
      </c>
      <c r="AG174" s="9">
        <v>0</v>
      </c>
      <c r="AH174" s="9">
        <v>0</v>
      </c>
      <c r="AI174" s="9">
        <v>0</v>
      </c>
      <c r="AJ174" s="9">
        <f t="shared" ref="AJ174:AJ180" si="174">SUM(AK174:AL174)</f>
        <v>300000</v>
      </c>
      <c r="AK174" s="9">
        <v>150000</v>
      </c>
      <c r="AL174" s="9">
        <f t="shared" ref="AL174:AL180" si="175">SUM(AM174:AO174)</f>
        <v>150000</v>
      </c>
      <c r="AM174" s="9">
        <v>150000</v>
      </c>
      <c r="AN174" s="9">
        <v>0</v>
      </c>
      <c r="AO174" s="9">
        <v>0</v>
      </c>
      <c r="AQ174" s="14"/>
      <c r="AR174" s="14"/>
    </row>
    <row r="175" spans="1:44" x14ac:dyDescent="0.25">
      <c r="A175" s="11" t="s">
        <v>273</v>
      </c>
      <c r="B175" s="11" t="s">
        <v>274</v>
      </c>
      <c r="C175" s="9">
        <f t="shared" si="170"/>
        <v>50000</v>
      </c>
      <c r="D175" s="9">
        <f t="shared" si="171"/>
        <v>50000</v>
      </c>
      <c r="E175" s="9">
        <v>0</v>
      </c>
      <c r="F175" s="9">
        <v>0</v>
      </c>
      <c r="G175" s="9">
        <v>0</v>
      </c>
      <c r="H175" s="9">
        <v>0</v>
      </c>
      <c r="I175" s="9">
        <v>0</v>
      </c>
      <c r="J175" s="9">
        <v>0</v>
      </c>
      <c r="K175" s="9">
        <v>0</v>
      </c>
      <c r="L175" s="9">
        <v>0</v>
      </c>
      <c r="M175" s="9">
        <v>0</v>
      </c>
      <c r="N175" s="9">
        <v>0</v>
      </c>
      <c r="O175" s="9">
        <v>0</v>
      </c>
      <c r="P175" s="9">
        <v>0</v>
      </c>
      <c r="Q175" s="9">
        <v>0</v>
      </c>
      <c r="R175" s="9">
        <v>0</v>
      </c>
      <c r="S175" s="9">
        <v>0</v>
      </c>
      <c r="T175" s="9">
        <v>0</v>
      </c>
      <c r="U175" s="9">
        <v>0</v>
      </c>
      <c r="V175" s="9">
        <v>0</v>
      </c>
      <c r="W175" s="9">
        <v>50000</v>
      </c>
      <c r="X175" s="9">
        <v>0</v>
      </c>
      <c r="Y175" s="9">
        <f t="shared" si="172"/>
        <v>0</v>
      </c>
      <c r="Z175" s="9">
        <v>0</v>
      </c>
      <c r="AA175" s="9">
        <v>0</v>
      </c>
      <c r="AB175" s="9">
        <v>0</v>
      </c>
      <c r="AC175" s="9">
        <v>0</v>
      </c>
      <c r="AD175" s="9">
        <v>0</v>
      </c>
      <c r="AE175" s="9">
        <f t="shared" si="173"/>
        <v>0</v>
      </c>
      <c r="AF175" s="9">
        <v>0</v>
      </c>
      <c r="AG175" s="9">
        <v>0</v>
      </c>
      <c r="AH175" s="9">
        <v>0</v>
      </c>
      <c r="AI175" s="9">
        <v>0</v>
      </c>
      <c r="AJ175" s="9">
        <f t="shared" si="174"/>
        <v>0</v>
      </c>
      <c r="AK175" s="9">
        <v>0</v>
      </c>
      <c r="AL175" s="9">
        <f t="shared" si="175"/>
        <v>0</v>
      </c>
      <c r="AM175" s="9">
        <v>0</v>
      </c>
      <c r="AN175" s="9">
        <v>0</v>
      </c>
      <c r="AO175" s="9">
        <v>0</v>
      </c>
      <c r="AQ175" s="14"/>
      <c r="AR175" s="14"/>
    </row>
    <row r="176" spans="1:44" x14ac:dyDescent="0.25">
      <c r="A176" s="11" t="s">
        <v>275</v>
      </c>
      <c r="B176" s="11" t="s">
        <v>276</v>
      </c>
      <c r="C176" s="9">
        <f t="shared" si="170"/>
        <v>13303157</v>
      </c>
      <c r="D176" s="9">
        <f t="shared" si="171"/>
        <v>10632032</v>
      </c>
      <c r="E176" s="9">
        <v>0</v>
      </c>
      <c r="F176" s="9">
        <v>0</v>
      </c>
      <c r="G176" s="9">
        <v>120000</v>
      </c>
      <c r="H176" s="9">
        <v>0</v>
      </c>
      <c r="I176" s="9">
        <v>26250</v>
      </c>
      <c r="J176" s="9">
        <v>10557</v>
      </c>
      <c r="K176" s="9">
        <v>0</v>
      </c>
      <c r="L176" s="9">
        <v>0</v>
      </c>
      <c r="M176" s="9">
        <v>0</v>
      </c>
      <c r="N176" s="9">
        <v>0</v>
      </c>
      <c r="O176" s="9">
        <v>0</v>
      </c>
      <c r="P176" s="9">
        <v>0</v>
      </c>
      <c r="Q176" s="9">
        <v>0</v>
      </c>
      <c r="R176" s="9">
        <v>0</v>
      </c>
      <c r="S176" s="9">
        <v>0</v>
      </c>
      <c r="T176" s="9">
        <v>0</v>
      </c>
      <c r="U176" s="9">
        <v>0</v>
      </c>
      <c r="V176" s="9">
        <v>10025225</v>
      </c>
      <c r="W176" s="9">
        <v>0</v>
      </c>
      <c r="X176" s="9">
        <v>450000</v>
      </c>
      <c r="Y176" s="9">
        <f t="shared" si="172"/>
        <v>971125</v>
      </c>
      <c r="Z176" s="9">
        <v>75000</v>
      </c>
      <c r="AA176" s="9">
        <v>100000</v>
      </c>
      <c r="AB176" s="9">
        <v>616125</v>
      </c>
      <c r="AC176" s="9">
        <v>150000</v>
      </c>
      <c r="AD176" s="9">
        <v>30000</v>
      </c>
      <c r="AE176" s="9">
        <f t="shared" si="173"/>
        <v>0</v>
      </c>
      <c r="AF176" s="9">
        <v>0</v>
      </c>
      <c r="AG176" s="9">
        <v>0</v>
      </c>
      <c r="AH176" s="9">
        <v>0</v>
      </c>
      <c r="AI176" s="9">
        <v>0</v>
      </c>
      <c r="AJ176" s="9">
        <f t="shared" si="174"/>
        <v>1700000</v>
      </c>
      <c r="AK176" s="9">
        <v>1500000</v>
      </c>
      <c r="AL176" s="9">
        <f t="shared" si="175"/>
        <v>200000</v>
      </c>
      <c r="AM176" s="9">
        <v>200000</v>
      </c>
      <c r="AN176" s="9">
        <v>0</v>
      </c>
      <c r="AO176" s="9">
        <v>0</v>
      </c>
      <c r="AQ176" s="14"/>
      <c r="AR176" s="14"/>
    </row>
    <row r="177" spans="1:44" x14ac:dyDescent="0.25">
      <c r="A177" s="11" t="s">
        <v>277</v>
      </c>
      <c r="B177" s="11" t="s">
        <v>278</v>
      </c>
      <c r="C177" s="9">
        <f t="shared" si="170"/>
        <v>3600000</v>
      </c>
      <c r="D177" s="9">
        <f t="shared" si="171"/>
        <v>3350000</v>
      </c>
      <c r="E177" s="9">
        <v>0</v>
      </c>
      <c r="F177" s="9">
        <v>0</v>
      </c>
      <c r="G177" s="9">
        <v>0</v>
      </c>
      <c r="H177" s="9">
        <v>0</v>
      </c>
      <c r="I177" s="9">
        <v>0</v>
      </c>
      <c r="J177" s="9">
        <v>0</v>
      </c>
      <c r="K177" s="9">
        <v>0</v>
      </c>
      <c r="L177" s="9">
        <v>3000000</v>
      </c>
      <c r="M177" s="9">
        <v>0</v>
      </c>
      <c r="N177" s="9">
        <v>0</v>
      </c>
      <c r="O177" s="9">
        <v>250000</v>
      </c>
      <c r="P177" s="9">
        <v>0</v>
      </c>
      <c r="Q177" s="9">
        <v>0</v>
      </c>
      <c r="R177" s="9">
        <v>0</v>
      </c>
      <c r="S177" s="9">
        <v>0</v>
      </c>
      <c r="T177" s="9">
        <v>0</v>
      </c>
      <c r="U177" s="9">
        <v>0</v>
      </c>
      <c r="V177" s="9">
        <v>0</v>
      </c>
      <c r="W177" s="9">
        <v>100000</v>
      </c>
      <c r="X177" s="9">
        <v>0</v>
      </c>
      <c r="Y177" s="9">
        <f t="shared" si="172"/>
        <v>100000</v>
      </c>
      <c r="Z177" s="9">
        <v>0</v>
      </c>
      <c r="AA177" s="9">
        <v>100000</v>
      </c>
      <c r="AB177" s="9">
        <v>0</v>
      </c>
      <c r="AC177" s="9">
        <v>0</v>
      </c>
      <c r="AD177" s="9">
        <v>0</v>
      </c>
      <c r="AE177" s="9">
        <f t="shared" si="173"/>
        <v>0</v>
      </c>
      <c r="AF177" s="9">
        <v>0</v>
      </c>
      <c r="AG177" s="9">
        <v>0</v>
      </c>
      <c r="AH177" s="9">
        <v>0</v>
      </c>
      <c r="AI177" s="9">
        <v>0</v>
      </c>
      <c r="AJ177" s="9">
        <f t="shared" si="174"/>
        <v>150000</v>
      </c>
      <c r="AK177" s="9">
        <v>150000</v>
      </c>
      <c r="AL177" s="9">
        <f t="shared" si="175"/>
        <v>0</v>
      </c>
      <c r="AM177" s="9">
        <v>0</v>
      </c>
      <c r="AN177" s="9">
        <v>0</v>
      </c>
      <c r="AO177" s="9">
        <v>0</v>
      </c>
      <c r="AQ177" s="14"/>
      <c r="AR177" s="14"/>
    </row>
    <row r="178" spans="1:44" x14ac:dyDescent="0.25">
      <c r="A178" s="11" t="s">
        <v>279</v>
      </c>
      <c r="B178" s="11" t="s">
        <v>280</v>
      </c>
      <c r="C178" s="9">
        <f t="shared" si="170"/>
        <v>4022000</v>
      </c>
      <c r="D178" s="9">
        <f t="shared" si="171"/>
        <v>4022000</v>
      </c>
      <c r="E178" s="9">
        <v>0</v>
      </c>
      <c r="F178" s="9">
        <v>0</v>
      </c>
      <c r="G178" s="9">
        <v>0</v>
      </c>
      <c r="H178" s="9">
        <v>0</v>
      </c>
      <c r="I178" s="9">
        <v>192000</v>
      </c>
      <c r="J178" s="9">
        <v>0</v>
      </c>
      <c r="K178" s="9">
        <v>0</v>
      </c>
      <c r="L178" s="9">
        <v>0</v>
      </c>
      <c r="M178" s="9">
        <v>0</v>
      </c>
      <c r="N178" s="9">
        <v>0</v>
      </c>
      <c r="O178" s="9">
        <v>3830000</v>
      </c>
      <c r="P178" s="9">
        <v>0</v>
      </c>
      <c r="Q178" s="9">
        <v>0</v>
      </c>
      <c r="R178" s="9">
        <v>0</v>
      </c>
      <c r="S178" s="9">
        <v>0</v>
      </c>
      <c r="T178" s="9">
        <v>0</v>
      </c>
      <c r="U178" s="9">
        <v>0</v>
      </c>
      <c r="V178" s="9">
        <v>0</v>
      </c>
      <c r="W178" s="9">
        <v>0</v>
      </c>
      <c r="X178" s="9">
        <v>0</v>
      </c>
      <c r="Y178" s="9">
        <f t="shared" si="172"/>
        <v>0</v>
      </c>
      <c r="Z178" s="9">
        <v>0</v>
      </c>
      <c r="AA178" s="9">
        <v>0</v>
      </c>
      <c r="AB178" s="9">
        <v>0</v>
      </c>
      <c r="AC178" s="9">
        <v>0</v>
      </c>
      <c r="AD178" s="9">
        <v>0</v>
      </c>
      <c r="AE178" s="9">
        <f t="shared" si="173"/>
        <v>0</v>
      </c>
      <c r="AF178" s="9">
        <v>0</v>
      </c>
      <c r="AG178" s="9">
        <v>0</v>
      </c>
      <c r="AH178" s="9">
        <v>0</v>
      </c>
      <c r="AI178" s="9">
        <v>0</v>
      </c>
      <c r="AJ178" s="9">
        <f t="shared" si="174"/>
        <v>0</v>
      </c>
      <c r="AK178" s="9">
        <v>0</v>
      </c>
      <c r="AL178" s="9">
        <f t="shared" si="175"/>
        <v>0</v>
      </c>
      <c r="AM178" s="9">
        <v>0</v>
      </c>
      <c r="AN178" s="9">
        <v>0</v>
      </c>
      <c r="AO178" s="9">
        <v>0</v>
      </c>
      <c r="AQ178" s="14"/>
      <c r="AR178" s="14"/>
    </row>
    <row r="179" spans="1:44" x14ac:dyDescent="0.25">
      <c r="A179" s="11" t="s">
        <v>281</v>
      </c>
      <c r="B179" s="11" t="s">
        <v>282</v>
      </c>
      <c r="C179" s="9">
        <f t="shared" si="170"/>
        <v>2250000</v>
      </c>
      <c r="D179" s="9">
        <f t="shared" si="171"/>
        <v>2250000</v>
      </c>
      <c r="E179" s="9">
        <v>0</v>
      </c>
      <c r="F179" s="9">
        <v>0</v>
      </c>
      <c r="G179" s="9">
        <v>0</v>
      </c>
      <c r="H179" s="9">
        <v>0</v>
      </c>
      <c r="I179" s="9">
        <v>0</v>
      </c>
      <c r="J179" s="9">
        <v>0</v>
      </c>
      <c r="K179" s="9">
        <v>0</v>
      </c>
      <c r="L179" s="9">
        <v>0</v>
      </c>
      <c r="M179" s="9">
        <v>0</v>
      </c>
      <c r="N179" s="9">
        <v>0</v>
      </c>
      <c r="O179" s="9">
        <v>750000</v>
      </c>
      <c r="P179" s="9">
        <v>0</v>
      </c>
      <c r="Q179" s="9">
        <v>0</v>
      </c>
      <c r="R179" s="9">
        <v>0</v>
      </c>
      <c r="S179" s="9">
        <v>0</v>
      </c>
      <c r="T179" s="9">
        <v>0</v>
      </c>
      <c r="U179" s="9">
        <v>0</v>
      </c>
      <c r="V179" s="9">
        <v>0</v>
      </c>
      <c r="W179" s="9">
        <v>1500000</v>
      </c>
      <c r="X179" s="9">
        <v>0</v>
      </c>
      <c r="Y179" s="9">
        <f t="shared" si="172"/>
        <v>0</v>
      </c>
      <c r="Z179" s="9">
        <v>0</v>
      </c>
      <c r="AA179" s="9">
        <v>0</v>
      </c>
      <c r="AB179" s="9">
        <v>0</v>
      </c>
      <c r="AC179" s="9">
        <v>0</v>
      </c>
      <c r="AD179" s="9">
        <v>0</v>
      </c>
      <c r="AE179" s="9">
        <f t="shared" si="173"/>
        <v>0</v>
      </c>
      <c r="AF179" s="9">
        <v>0</v>
      </c>
      <c r="AG179" s="9">
        <v>0</v>
      </c>
      <c r="AH179" s="9">
        <v>0</v>
      </c>
      <c r="AI179" s="9">
        <v>0</v>
      </c>
      <c r="AJ179" s="9">
        <f t="shared" si="174"/>
        <v>0</v>
      </c>
      <c r="AK179" s="9">
        <v>0</v>
      </c>
      <c r="AL179" s="9">
        <f t="shared" si="175"/>
        <v>0</v>
      </c>
      <c r="AM179" s="9">
        <v>0</v>
      </c>
      <c r="AN179" s="9">
        <v>0</v>
      </c>
      <c r="AO179" s="9">
        <v>0</v>
      </c>
      <c r="AQ179" s="14"/>
      <c r="AR179" s="14"/>
    </row>
    <row r="180" spans="1:44" x14ac:dyDescent="0.25">
      <c r="A180" s="11" t="s">
        <v>283</v>
      </c>
      <c r="B180" s="11" t="s">
        <v>284</v>
      </c>
      <c r="C180" s="9">
        <f t="shared" si="170"/>
        <v>1057000</v>
      </c>
      <c r="D180" s="9">
        <f t="shared" si="171"/>
        <v>915000</v>
      </c>
      <c r="E180" s="9">
        <v>0</v>
      </c>
      <c r="F180" s="9">
        <v>0</v>
      </c>
      <c r="G180" s="9">
        <v>0</v>
      </c>
      <c r="H180" s="9">
        <v>0</v>
      </c>
      <c r="I180" s="9">
        <v>0</v>
      </c>
      <c r="J180" s="9">
        <v>0</v>
      </c>
      <c r="K180" s="9">
        <v>0</v>
      </c>
      <c r="L180" s="9">
        <v>0</v>
      </c>
      <c r="M180" s="9">
        <v>0</v>
      </c>
      <c r="N180" s="9">
        <v>0</v>
      </c>
      <c r="O180" s="9">
        <v>500000</v>
      </c>
      <c r="P180" s="9">
        <v>35000</v>
      </c>
      <c r="Q180" s="9">
        <v>0</v>
      </c>
      <c r="R180" s="9">
        <v>300000</v>
      </c>
      <c r="S180" s="9">
        <v>0</v>
      </c>
      <c r="T180" s="9">
        <v>50000</v>
      </c>
      <c r="U180" s="9">
        <v>0</v>
      </c>
      <c r="V180" s="9">
        <v>0</v>
      </c>
      <c r="W180" s="9">
        <v>30000</v>
      </c>
      <c r="X180" s="9">
        <v>0</v>
      </c>
      <c r="Y180" s="9">
        <f t="shared" si="172"/>
        <v>30000</v>
      </c>
      <c r="Z180" s="9">
        <v>0</v>
      </c>
      <c r="AA180" s="9">
        <v>0</v>
      </c>
      <c r="AB180" s="9">
        <v>0</v>
      </c>
      <c r="AC180" s="9">
        <v>0</v>
      </c>
      <c r="AD180" s="9">
        <v>30000</v>
      </c>
      <c r="AE180" s="9">
        <f t="shared" si="173"/>
        <v>12000</v>
      </c>
      <c r="AF180" s="9">
        <v>12000</v>
      </c>
      <c r="AG180" s="9">
        <v>0</v>
      </c>
      <c r="AH180" s="9">
        <v>0</v>
      </c>
      <c r="AI180" s="9">
        <v>0</v>
      </c>
      <c r="AJ180" s="9">
        <f t="shared" si="174"/>
        <v>100000</v>
      </c>
      <c r="AK180" s="9">
        <v>100000</v>
      </c>
      <c r="AL180" s="9">
        <f t="shared" si="175"/>
        <v>0</v>
      </c>
      <c r="AM180" s="9">
        <v>0</v>
      </c>
      <c r="AN180" s="9">
        <v>0</v>
      </c>
      <c r="AO180" s="9">
        <v>0</v>
      </c>
      <c r="AQ180" s="14"/>
      <c r="AR180" s="14"/>
    </row>
    <row r="181" spans="1:44" x14ac:dyDescent="0.25">
      <c r="A181" s="11"/>
      <c r="B181" s="11"/>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Q181" s="14"/>
      <c r="AR181" s="14"/>
    </row>
    <row r="182" spans="1:44" s="15" customFormat="1" x14ac:dyDescent="0.25">
      <c r="A182" s="12" t="s">
        <v>285</v>
      </c>
      <c r="B182" s="12" t="s">
        <v>286</v>
      </c>
      <c r="C182" s="13">
        <f>SUM(C183)</f>
        <v>121391185.36</v>
      </c>
      <c r="D182" s="13">
        <f>SUM(D183)</f>
        <v>0</v>
      </c>
      <c r="E182" s="13">
        <f t="shared" ref="E182:AO182" si="176">SUM(E183)</f>
        <v>0</v>
      </c>
      <c r="F182" s="13">
        <f t="shared" si="176"/>
        <v>0</v>
      </c>
      <c r="G182" s="13">
        <f t="shared" si="176"/>
        <v>0</v>
      </c>
      <c r="H182" s="13">
        <f t="shared" si="176"/>
        <v>0</v>
      </c>
      <c r="I182" s="13">
        <f t="shared" si="176"/>
        <v>0</v>
      </c>
      <c r="J182" s="13">
        <f t="shared" si="176"/>
        <v>0</v>
      </c>
      <c r="K182" s="13">
        <f t="shared" si="176"/>
        <v>0</v>
      </c>
      <c r="L182" s="13">
        <f t="shared" si="176"/>
        <v>0</v>
      </c>
      <c r="M182" s="13">
        <f t="shared" si="176"/>
        <v>0</v>
      </c>
      <c r="N182" s="13">
        <f t="shared" si="176"/>
        <v>0</v>
      </c>
      <c r="O182" s="13">
        <f t="shared" si="176"/>
        <v>0</v>
      </c>
      <c r="P182" s="13">
        <f t="shared" si="176"/>
        <v>0</v>
      </c>
      <c r="Q182" s="13">
        <f t="shared" si="176"/>
        <v>0</v>
      </c>
      <c r="R182" s="13">
        <f t="shared" si="176"/>
        <v>0</v>
      </c>
      <c r="S182" s="13">
        <f t="shared" si="176"/>
        <v>0</v>
      </c>
      <c r="T182" s="13">
        <f t="shared" si="176"/>
        <v>0</v>
      </c>
      <c r="U182" s="13">
        <f t="shared" si="176"/>
        <v>0</v>
      </c>
      <c r="V182" s="13">
        <f t="shared" si="176"/>
        <v>0</v>
      </c>
      <c r="W182" s="13">
        <f t="shared" si="176"/>
        <v>0</v>
      </c>
      <c r="X182" s="13">
        <f t="shared" si="176"/>
        <v>0</v>
      </c>
      <c r="Y182" s="13">
        <f t="shared" si="176"/>
        <v>0</v>
      </c>
      <c r="Z182" s="13">
        <f t="shared" si="176"/>
        <v>0</v>
      </c>
      <c r="AA182" s="13">
        <f t="shared" si="176"/>
        <v>0</v>
      </c>
      <c r="AB182" s="13">
        <f t="shared" si="176"/>
        <v>0</v>
      </c>
      <c r="AC182" s="13">
        <f t="shared" si="176"/>
        <v>0</v>
      </c>
      <c r="AD182" s="13">
        <f t="shared" si="176"/>
        <v>0</v>
      </c>
      <c r="AE182" s="13">
        <f t="shared" si="176"/>
        <v>0</v>
      </c>
      <c r="AF182" s="13">
        <f t="shared" si="176"/>
        <v>0</v>
      </c>
      <c r="AG182" s="13">
        <f t="shared" si="176"/>
        <v>0</v>
      </c>
      <c r="AH182" s="13">
        <f t="shared" si="176"/>
        <v>0</v>
      </c>
      <c r="AI182" s="13">
        <f t="shared" si="176"/>
        <v>0</v>
      </c>
      <c r="AJ182" s="13">
        <f t="shared" si="176"/>
        <v>121391185.36</v>
      </c>
      <c r="AK182" s="13">
        <f t="shared" si="176"/>
        <v>121391185.36</v>
      </c>
      <c r="AL182" s="13">
        <f t="shared" si="176"/>
        <v>0</v>
      </c>
      <c r="AM182" s="13">
        <f t="shared" si="176"/>
        <v>0</v>
      </c>
      <c r="AN182" s="13">
        <f t="shared" si="176"/>
        <v>0</v>
      </c>
      <c r="AO182" s="13">
        <f t="shared" si="176"/>
        <v>0</v>
      </c>
      <c r="AQ182" s="14"/>
      <c r="AR182" s="14"/>
    </row>
    <row r="183" spans="1:44" s="15" customFormat="1" x14ac:dyDescent="0.25">
      <c r="A183" s="12" t="s">
        <v>287</v>
      </c>
      <c r="B183" s="12" t="s">
        <v>288</v>
      </c>
      <c r="C183" s="13">
        <f>SUM(C184:C185)</f>
        <v>121391185.36</v>
      </c>
      <c r="D183" s="13">
        <f>SUM(D184:D185)</f>
        <v>0</v>
      </c>
      <c r="E183" s="13">
        <f t="shared" ref="E183:AO183" si="177">SUM(E184:E185)</f>
        <v>0</v>
      </c>
      <c r="F183" s="13">
        <f t="shared" si="177"/>
        <v>0</v>
      </c>
      <c r="G183" s="13">
        <f t="shared" si="177"/>
        <v>0</v>
      </c>
      <c r="H183" s="13">
        <f t="shared" si="177"/>
        <v>0</v>
      </c>
      <c r="I183" s="13">
        <f t="shared" si="177"/>
        <v>0</v>
      </c>
      <c r="J183" s="13">
        <f t="shared" si="177"/>
        <v>0</v>
      </c>
      <c r="K183" s="13">
        <f t="shared" si="177"/>
        <v>0</v>
      </c>
      <c r="L183" s="13">
        <f t="shared" si="177"/>
        <v>0</v>
      </c>
      <c r="M183" s="13">
        <f t="shared" si="177"/>
        <v>0</v>
      </c>
      <c r="N183" s="13">
        <f t="shared" si="177"/>
        <v>0</v>
      </c>
      <c r="O183" s="13">
        <f t="shared" si="177"/>
        <v>0</v>
      </c>
      <c r="P183" s="13">
        <f t="shared" si="177"/>
        <v>0</v>
      </c>
      <c r="Q183" s="13">
        <f t="shared" si="177"/>
        <v>0</v>
      </c>
      <c r="R183" s="13">
        <f t="shared" si="177"/>
        <v>0</v>
      </c>
      <c r="S183" s="13">
        <f t="shared" si="177"/>
        <v>0</v>
      </c>
      <c r="T183" s="13">
        <f t="shared" si="177"/>
        <v>0</v>
      </c>
      <c r="U183" s="13">
        <f t="shared" si="177"/>
        <v>0</v>
      </c>
      <c r="V183" s="13">
        <f t="shared" si="177"/>
        <v>0</v>
      </c>
      <c r="W183" s="13">
        <f t="shared" si="177"/>
        <v>0</v>
      </c>
      <c r="X183" s="13">
        <f t="shared" si="177"/>
        <v>0</v>
      </c>
      <c r="Y183" s="13">
        <f t="shared" si="177"/>
        <v>0</v>
      </c>
      <c r="Z183" s="13">
        <f t="shared" si="177"/>
        <v>0</v>
      </c>
      <c r="AA183" s="13">
        <f t="shared" si="177"/>
        <v>0</v>
      </c>
      <c r="AB183" s="13">
        <f t="shared" si="177"/>
        <v>0</v>
      </c>
      <c r="AC183" s="13">
        <f t="shared" si="177"/>
        <v>0</v>
      </c>
      <c r="AD183" s="13">
        <f t="shared" si="177"/>
        <v>0</v>
      </c>
      <c r="AE183" s="13">
        <f t="shared" si="177"/>
        <v>0</v>
      </c>
      <c r="AF183" s="13">
        <f t="shared" si="177"/>
        <v>0</v>
      </c>
      <c r="AG183" s="13">
        <f t="shared" si="177"/>
        <v>0</v>
      </c>
      <c r="AH183" s="13">
        <f t="shared" si="177"/>
        <v>0</v>
      </c>
      <c r="AI183" s="13">
        <f t="shared" si="177"/>
        <v>0</v>
      </c>
      <c r="AJ183" s="13">
        <f t="shared" si="177"/>
        <v>121391185.36</v>
      </c>
      <c r="AK183" s="13">
        <f t="shared" si="177"/>
        <v>121391185.36</v>
      </c>
      <c r="AL183" s="13">
        <f t="shared" si="177"/>
        <v>0</v>
      </c>
      <c r="AM183" s="13">
        <f t="shared" si="177"/>
        <v>0</v>
      </c>
      <c r="AN183" s="13">
        <f t="shared" si="177"/>
        <v>0</v>
      </c>
      <c r="AO183" s="13">
        <f t="shared" si="177"/>
        <v>0</v>
      </c>
      <c r="AQ183" s="14"/>
      <c r="AR183" s="14"/>
    </row>
    <row r="184" spans="1:44" x14ac:dyDescent="0.25">
      <c r="A184" s="11" t="s">
        <v>289</v>
      </c>
      <c r="B184" s="11" t="s">
        <v>290</v>
      </c>
      <c r="C184" s="9">
        <f t="shared" ref="C184:C185" si="178">SUM(D184+Y184+AE184+AJ184)</f>
        <v>121391185.36</v>
      </c>
      <c r="D184" s="9">
        <v>0</v>
      </c>
      <c r="E184" s="9">
        <v>0</v>
      </c>
      <c r="F184" s="9">
        <v>0</v>
      </c>
      <c r="G184" s="9">
        <v>0</v>
      </c>
      <c r="H184" s="9">
        <v>0</v>
      </c>
      <c r="I184" s="9">
        <v>0</v>
      </c>
      <c r="J184" s="9">
        <v>0</v>
      </c>
      <c r="K184" s="9">
        <v>0</v>
      </c>
      <c r="L184" s="9">
        <v>0</v>
      </c>
      <c r="M184" s="9">
        <v>0</v>
      </c>
      <c r="N184" s="9">
        <v>0</v>
      </c>
      <c r="O184" s="9">
        <v>0</v>
      </c>
      <c r="P184" s="9">
        <v>0</v>
      </c>
      <c r="Q184" s="9">
        <v>0</v>
      </c>
      <c r="R184" s="9">
        <v>0</v>
      </c>
      <c r="S184" s="9">
        <v>0</v>
      </c>
      <c r="T184" s="9">
        <v>0</v>
      </c>
      <c r="U184" s="9">
        <v>0</v>
      </c>
      <c r="V184" s="9">
        <v>0</v>
      </c>
      <c r="W184" s="9">
        <v>0</v>
      </c>
      <c r="X184" s="9">
        <v>0</v>
      </c>
      <c r="Y184" s="9">
        <f t="shared" ref="Y184:Y185" si="179">SUM(Z184:AD184)</f>
        <v>0</v>
      </c>
      <c r="Z184" s="9">
        <v>0</v>
      </c>
      <c r="AA184" s="9">
        <v>0</v>
      </c>
      <c r="AB184" s="9">
        <v>0</v>
      </c>
      <c r="AC184" s="9">
        <v>0</v>
      </c>
      <c r="AD184" s="9">
        <v>0</v>
      </c>
      <c r="AE184" s="9">
        <f t="shared" ref="AE184:AE185" si="180">SUM(AF184:AI184)</f>
        <v>0</v>
      </c>
      <c r="AF184" s="9">
        <v>0</v>
      </c>
      <c r="AG184" s="9">
        <v>0</v>
      </c>
      <c r="AH184" s="9">
        <v>0</v>
      </c>
      <c r="AI184" s="9">
        <v>0</v>
      </c>
      <c r="AJ184" s="9">
        <f t="shared" ref="AJ184:AJ185" si="181">SUM(AK184:AL184)</f>
        <v>121391185.36</v>
      </c>
      <c r="AK184" s="9">
        <v>121391185.36</v>
      </c>
      <c r="AL184" s="9">
        <f t="shared" ref="AL184:AL185" si="182">SUM(AM184:AO184)</f>
        <v>0</v>
      </c>
      <c r="AM184" s="9">
        <v>0</v>
      </c>
      <c r="AN184" s="9">
        <v>0</v>
      </c>
      <c r="AO184" s="9">
        <v>0</v>
      </c>
      <c r="AQ184" s="14"/>
      <c r="AR184" s="14"/>
    </row>
    <row r="185" spans="1:44" x14ac:dyDescent="0.25">
      <c r="A185" s="11" t="s">
        <v>291</v>
      </c>
      <c r="B185" s="11" t="s">
        <v>292</v>
      </c>
      <c r="C185" s="9">
        <f t="shared" si="178"/>
        <v>0</v>
      </c>
      <c r="D185" s="9">
        <f t="shared" ref="D185" si="183">SUM(E185:X185)</f>
        <v>0</v>
      </c>
      <c r="E185" s="9">
        <v>0</v>
      </c>
      <c r="F185" s="9">
        <v>0</v>
      </c>
      <c r="G185" s="9">
        <v>0</v>
      </c>
      <c r="H185" s="9">
        <v>0</v>
      </c>
      <c r="I185" s="9">
        <v>0</v>
      </c>
      <c r="J185" s="9">
        <v>0</v>
      </c>
      <c r="K185" s="9">
        <v>0</v>
      </c>
      <c r="L185" s="9">
        <v>0</v>
      </c>
      <c r="M185" s="9">
        <v>0</v>
      </c>
      <c r="N185" s="9">
        <v>0</v>
      </c>
      <c r="O185" s="9">
        <v>0</v>
      </c>
      <c r="P185" s="9">
        <v>0</v>
      </c>
      <c r="Q185" s="9">
        <v>0</v>
      </c>
      <c r="R185" s="9">
        <v>0</v>
      </c>
      <c r="S185" s="9">
        <v>0</v>
      </c>
      <c r="T185" s="9">
        <v>0</v>
      </c>
      <c r="U185" s="9">
        <v>0</v>
      </c>
      <c r="V185" s="9">
        <v>0</v>
      </c>
      <c r="W185" s="9">
        <v>0</v>
      </c>
      <c r="X185" s="9">
        <v>0</v>
      </c>
      <c r="Y185" s="9">
        <f t="shared" si="179"/>
        <v>0</v>
      </c>
      <c r="Z185" s="9">
        <v>0</v>
      </c>
      <c r="AA185" s="9">
        <v>0</v>
      </c>
      <c r="AB185" s="9">
        <v>0</v>
      </c>
      <c r="AC185" s="9">
        <v>0</v>
      </c>
      <c r="AD185" s="9">
        <v>0</v>
      </c>
      <c r="AE185" s="9">
        <f t="shared" si="180"/>
        <v>0</v>
      </c>
      <c r="AF185" s="9">
        <v>0</v>
      </c>
      <c r="AG185" s="9">
        <v>0</v>
      </c>
      <c r="AH185" s="9">
        <v>0</v>
      </c>
      <c r="AI185" s="9">
        <v>0</v>
      </c>
      <c r="AJ185" s="9">
        <f t="shared" si="181"/>
        <v>0</v>
      </c>
      <c r="AK185" s="9">
        <v>0</v>
      </c>
      <c r="AL185" s="9">
        <f t="shared" si="182"/>
        <v>0</v>
      </c>
      <c r="AM185" s="9">
        <v>0</v>
      </c>
      <c r="AN185" s="9">
        <v>0</v>
      </c>
      <c r="AO185" s="9">
        <v>0</v>
      </c>
      <c r="AQ185" s="14"/>
      <c r="AR185" s="14"/>
    </row>
    <row r="186" spans="1:44" x14ac:dyDescent="0.25">
      <c r="A186" s="11"/>
      <c r="B186" s="11"/>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Q186" s="14"/>
      <c r="AR186" s="14"/>
    </row>
    <row r="187" spans="1:44" s="15" customFormat="1" x14ac:dyDescent="0.25">
      <c r="A187" s="12" t="s">
        <v>293</v>
      </c>
      <c r="B187" s="12" t="s">
        <v>294</v>
      </c>
      <c r="C187" s="13">
        <f>SUM(C188)</f>
        <v>20700000000</v>
      </c>
      <c r="D187" s="13">
        <f>SUM(D188)</f>
        <v>0</v>
      </c>
      <c r="E187" s="13">
        <f t="shared" ref="E187:T188" si="184">SUM(E188)</f>
        <v>0</v>
      </c>
      <c r="F187" s="13">
        <f t="shared" si="184"/>
        <v>0</v>
      </c>
      <c r="G187" s="13">
        <f t="shared" si="184"/>
        <v>0</v>
      </c>
      <c r="H187" s="13">
        <f t="shared" si="184"/>
        <v>0</v>
      </c>
      <c r="I187" s="13">
        <f t="shared" si="184"/>
        <v>0</v>
      </c>
      <c r="J187" s="13">
        <f t="shared" si="184"/>
        <v>0</v>
      </c>
      <c r="K187" s="13">
        <f t="shared" si="184"/>
        <v>0</v>
      </c>
      <c r="L187" s="13">
        <f t="shared" si="184"/>
        <v>0</v>
      </c>
      <c r="M187" s="13">
        <f t="shared" si="184"/>
        <v>0</v>
      </c>
      <c r="N187" s="13">
        <f t="shared" si="184"/>
        <v>0</v>
      </c>
      <c r="O187" s="13">
        <f t="shared" si="184"/>
        <v>0</v>
      </c>
      <c r="P187" s="13">
        <f t="shared" si="184"/>
        <v>0</v>
      </c>
      <c r="Q187" s="13">
        <f t="shared" si="184"/>
        <v>0</v>
      </c>
      <c r="R187" s="13">
        <f t="shared" si="184"/>
        <v>0</v>
      </c>
      <c r="S187" s="13">
        <f t="shared" si="184"/>
        <v>0</v>
      </c>
      <c r="T187" s="13">
        <f t="shared" si="184"/>
        <v>0</v>
      </c>
      <c r="U187" s="13">
        <f t="shared" ref="U187:AJ188" si="185">SUM(U188)</f>
        <v>0</v>
      </c>
      <c r="V187" s="13">
        <f t="shared" si="185"/>
        <v>0</v>
      </c>
      <c r="W187" s="13">
        <f t="shared" si="185"/>
        <v>0</v>
      </c>
      <c r="X187" s="13">
        <f t="shared" si="185"/>
        <v>0</v>
      </c>
      <c r="Y187" s="13">
        <f t="shared" si="185"/>
        <v>0</v>
      </c>
      <c r="Z187" s="13">
        <f t="shared" si="185"/>
        <v>0</v>
      </c>
      <c r="AA187" s="13">
        <f t="shared" si="185"/>
        <v>0</v>
      </c>
      <c r="AB187" s="13">
        <f t="shared" si="185"/>
        <v>0</v>
      </c>
      <c r="AC187" s="13">
        <f t="shared" si="185"/>
        <v>0</v>
      </c>
      <c r="AD187" s="13">
        <f t="shared" si="185"/>
        <v>0</v>
      </c>
      <c r="AE187" s="13">
        <f t="shared" si="185"/>
        <v>0</v>
      </c>
      <c r="AF187" s="13">
        <f t="shared" si="185"/>
        <v>0</v>
      </c>
      <c r="AG187" s="13">
        <f t="shared" si="185"/>
        <v>0</v>
      </c>
      <c r="AH187" s="13">
        <f t="shared" si="185"/>
        <v>0</v>
      </c>
      <c r="AI187" s="13">
        <f t="shared" si="185"/>
        <v>0</v>
      </c>
      <c r="AJ187" s="13">
        <f t="shared" si="185"/>
        <v>20700000000</v>
      </c>
      <c r="AK187" s="13">
        <f t="shared" ref="AK187:AO188" si="186">SUM(AK188)</f>
        <v>18225000000</v>
      </c>
      <c r="AL187" s="13">
        <f t="shared" si="186"/>
        <v>2475000000</v>
      </c>
      <c r="AM187" s="13">
        <f t="shared" si="186"/>
        <v>0</v>
      </c>
      <c r="AN187" s="13">
        <f t="shared" si="186"/>
        <v>0</v>
      </c>
      <c r="AO187" s="13">
        <f t="shared" si="186"/>
        <v>2475000000</v>
      </c>
      <c r="AQ187" s="14"/>
      <c r="AR187" s="14"/>
    </row>
    <row r="188" spans="1:44" s="15" customFormat="1" x14ac:dyDescent="0.25">
      <c r="A188" s="12" t="s">
        <v>295</v>
      </c>
      <c r="B188" s="12" t="s">
        <v>296</v>
      </c>
      <c r="C188" s="13">
        <f>SUM(C189)</f>
        <v>20700000000</v>
      </c>
      <c r="D188" s="13">
        <f>SUM(D189)</f>
        <v>0</v>
      </c>
      <c r="E188" s="13">
        <f t="shared" si="184"/>
        <v>0</v>
      </c>
      <c r="F188" s="13">
        <f t="shared" si="184"/>
        <v>0</v>
      </c>
      <c r="G188" s="13">
        <f t="shared" si="184"/>
        <v>0</v>
      </c>
      <c r="H188" s="13">
        <f t="shared" si="184"/>
        <v>0</v>
      </c>
      <c r="I188" s="13">
        <f t="shared" si="184"/>
        <v>0</v>
      </c>
      <c r="J188" s="13">
        <f t="shared" si="184"/>
        <v>0</v>
      </c>
      <c r="K188" s="13">
        <f t="shared" si="184"/>
        <v>0</v>
      </c>
      <c r="L188" s="13">
        <f t="shared" si="184"/>
        <v>0</v>
      </c>
      <c r="M188" s="13">
        <f t="shared" si="184"/>
        <v>0</v>
      </c>
      <c r="N188" s="13">
        <f t="shared" si="184"/>
        <v>0</v>
      </c>
      <c r="O188" s="13">
        <f t="shared" si="184"/>
        <v>0</v>
      </c>
      <c r="P188" s="13">
        <f t="shared" si="184"/>
        <v>0</v>
      </c>
      <c r="Q188" s="13">
        <f t="shared" si="184"/>
        <v>0</v>
      </c>
      <c r="R188" s="13">
        <f t="shared" si="184"/>
        <v>0</v>
      </c>
      <c r="S188" s="13">
        <f t="shared" si="184"/>
        <v>0</v>
      </c>
      <c r="T188" s="13">
        <f t="shared" si="184"/>
        <v>0</v>
      </c>
      <c r="U188" s="13">
        <f t="shared" si="185"/>
        <v>0</v>
      </c>
      <c r="V188" s="13">
        <f t="shared" si="185"/>
        <v>0</v>
      </c>
      <c r="W188" s="13">
        <f t="shared" si="185"/>
        <v>0</v>
      </c>
      <c r="X188" s="13">
        <f t="shared" si="185"/>
        <v>0</v>
      </c>
      <c r="Y188" s="13">
        <f t="shared" si="185"/>
        <v>0</v>
      </c>
      <c r="Z188" s="13">
        <f t="shared" si="185"/>
        <v>0</v>
      </c>
      <c r="AA188" s="13">
        <f t="shared" si="185"/>
        <v>0</v>
      </c>
      <c r="AB188" s="13">
        <f t="shared" si="185"/>
        <v>0</v>
      </c>
      <c r="AC188" s="13">
        <f t="shared" si="185"/>
        <v>0</v>
      </c>
      <c r="AD188" s="13">
        <f t="shared" si="185"/>
        <v>0</v>
      </c>
      <c r="AE188" s="13">
        <f t="shared" si="185"/>
        <v>0</v>
      </c>
      <c r="AF188" s="13">
        <f t="shared" si="185"/>
        <v>0</v>
      </c>
      <c r="AG188" s="13">
        <f t="shared" si="185"/>
        <v>0</v>
      </c>
      <c r="AH188" s="13">
        <f t="shared" si="185"/>
        <v>0</v>
      </c>
      <c r="AI188" s="13">
        <f t="shared" si="185"/>
        <v>0</v>
      </c>
      <c r="AJ188" s="13">
        <f t="shared" si="185"/>
        <v>20700000000</v>
      </c>
      <c r="AK188" s="13">
        <f t="shared" si="186"/>
        <v>18225000000</v>
      </c>
      <c r="AL188" s="13">
        <f t="shared" si="186"/>
        <v>2475000000</v>
      </c>
      <c r="AM188" s="13">
        <f t="shared" si="186"/>
        <v>0</v>
      </c>
      <c r="AN188" s="13">
        <f t="shared" si="186"/>
        <v>0</v>
      </c>
      <c r="AO188" s="13">
        <f t="shared" si="186"/>
        <v>2475000000</v>
      </c>
      <c r="AQ188" s="14"/>
      <c r="AR188" s="14"/>
    </row>
    <row r="189" spans="1:44" s="15" customFormat="1" x14ac:dyDescent="0.25">
      <c r="A189" s="12" t="s">
        <v>297</v>
      </c>
      <c r="B189" s="12" t="s">
        <v>298</v>
      </c>
      <c r="C189" s="13">
        <f>SUM(C190:C191)</f>
        <v>20700000000</v>
      </c>
      <c r="D189" s="13">
        <f>SUM(D190:D191)</f>
        <v>0</v>
      </c>
      <c r="E189" s="13">
        <f t="shared" ref="E189:AO189" si="187">SUM(E190:E191)</f>
        <v>0</v>
      </c>
      <c r="F189" s="13">
        <f t="shared" si="187"/>
        <v>0</v>
      </c>
      <c r="G189" s="13">
        <f t="shared" si="187"/>
        <v>0</v>
      </c>
      <c r="H189" s="13">
        <f t="shared" si="187"/>
        <v>0</v>
      </c>
      <c r="I189" s="13">
        <f t="shared" si="187"/>
        <v>0</v>
      </c>
      <c r="J189" s="13">
        <f t="shared" si="187"/>
        <v>0</v>
      </c>
      <c r="K189" s="13">
        <f t="shared" si="187"/>
        <v>0</v>
      </c>
      <c r="L189" s="13">
        <f t="shared" si="187"/>
        <v>0</v>
      </c>
      <c r="M189" s="13">
        <f t="shared" si="187"/>
        <v>0</v>
      </c>
      <c r="N189" s="13">
        <f t="shared" si="187"/>
        <v>0</v>
      </c>
      <c r="O189" s="13">
        <f t="shared" si="187"/>
        <v>0</v>
      </c>
      <c r="P189" s="13">
        <f t="shared" si="187"/>
        <v>0</v>
      </c>
      <c r="Q189" s="13">
        <f t="shared" si="187"/>
        <v>0</v>
      </c>
      <c r="R189" s="13">
        <f t="shared" si="187"/>
        <v>0</v>
      </c>
      <c r="S189" s="13">
        <f t="shared" si="187"/>
        <v>0</v>
      </c>
      <c r="T189" s="13">
        <f t="shared" si="187"/>
        <v>0</v>
      </c>
      <c r="U189" s="13">
        <f t="shared" si="187"/>
        <v>0</v>
      </c>
      <c r="V189" s="13">
        <f t="shared" si="187"/>
        <v>0</v>
      </c>
      <c r="W189" s="13">
        <f t="shared" si="187"/>
        <v>0</v>
      </c>
      <c r="X189" s="13">
        <f t="shared" si="187"/>
        <v>0</v>
      </c>
      <c r="Y189" s="13">
        <f t="shared" si="187"/>
        <v>0</v>
      </c>
      <c r="Z189" s="13">
        <f t="shared" si="187"/>
        <v>0</v>
      </c>
      <c r="AA189" s="13">
        <f t="shared" si="187"/>
        <v>0</v>
      </c>
      <c r="AB189" s="13">
        <f t="shared" si="187"/>
        <v>0</v>
      </c>
      <c r="AC189" s="13">
        <f t="shared" si="187"/>
        <v>0</v>
      </c>
      <c r="AD189" s="13">
        <f t="shared" si="187"/>
        <v>0</v>
      </c>
      <c r="AE189" s="13">
        <f t="shared" si="187"/>
        <v>0</v>
      </c>
      <c r="AF189" s="13">
        <f t="shared" si="187"/>
        <v>0</v>
      </c>
      <c r="AG189" s="13">
        <f t="shared" si="187"/>
        <v>0</v>
      </c>
      <c r="AH189" s="13">
        <f t="shared" si="187"/>
        <v>0</v>
      </c>
      <c r="AI189" s="13">
        <f t="shared" si="187"/>
        <v>0</v>
      </c>
      <c r="AJ189" s="13">
        <f t="shared" si="187"/>
        <v>20700000000</v>
      </c>
      <c r="AK189" s="13">
        <f t="shared" si="187"/>
        <v>18225000000</v>
      </c>
      <c r="AL189" s="13">
        <f t="shared" si="187"/>
        <v>2475000000</v>
      </c>
      <c r="AM189" s="13">
        <f t="shared" si="187"/>
        <v>0</v>
      </c>
      <c r="AN189" s="13">
        <f t="shared" si="187"/>
        <v>0</v>
      </c>
      <c r="AO189" s="13">
        <f t="shared" si="187"/>
        <v>2475000000</v>
      </c>
      <c r="AQ189" s="14"/>
      <c r="AR189" s="14"/>
    </row>
    <row r="190" spans="1:44" x14ac:dyDescent="0.25">
      <c r="A190" s="11" t="s">
        <v>299</v>
      </c>
      <c r="B190" s="11" t="s">
        <v>300</v>
      </c>
      <c r="C190" s="9">
        <f t="shared" ref="C190:C191" si="188">SUM(D190+Y190+AE190+AJ190)</f>
        <v>18225000000</v>
      </c>
      <c r="D190" s="9">
        <f t="shared" ref="D190:D191" si="189">SUM(E190:X190)</f>
        <v>0</v>
      </c>
      <c r="E190" s="9">
        <v>0</v>
      </c>
      <c r="F190" s="9">
        <v>0</v>
      </c>
      <c r="G190" s="9">
        <v>0</v>
      </c>
      <c r="H190" s="9">
        <v>0</v>
      </c>
      <c r="I190" s="9">
        <v>0</v>
      </c>
      <c r="J190" s="9">
        <v>0</v>
      </c>
      <c r="K190" s="9">
        <v>0</v>
      </c>
      <c r="L190" s="9">
        <v>0</v>
      </c>
      <c r="M190" s="9">
        <v>0</v>
      </c>
      <c r="N190" s="9">
        <v>0</v>
      </c>
      <c r="O190" s="9">
        <v>0</v>
      </c>
      <c r="P190" s="9">
        <v>0</v>
      </c>
      <c r="Q190" s="9">
        <v>0</v>
      </c>
      <c r="R190" s="9">
        <v>0</v>
      </c>
      <c r="S190" s="9">
        <v>0</v>
      </c>
      <c r="T190" s="9">
        <v>0</v>
      </c>
      <c r="U190" s="9">
        <v>0</v>
      </c>
      <c r="V190" s="9">
        <v>0</v>
      </c>
      <c r="W190" s="9">
        <v>0</v>
      </c>
      <c r="X190" s="9">
        <v>0</v>
      </c>
      <c r="Y190" s="9">
        <f t="shared" ref="Y190:Y191" si="190">SUM(Z190:AD190)</f>
        <v>0</v>
      </c>
      <c r="Z190" s="9">
        <v>0</v>
      </c>
      <c r="AA190" s="9">
        <v>0</v>
      </c>
      <c r="AB190" s="9">
        <v>0</v>
      </c>
      <c r="AC190" s="9">
        <v>0</v>
      </c>
      <c r="AD190" s="9">
        <v>0</v>
      </c>
      <c r="AE190" s="9">
        <f t="shared" ref="AE190:AE191" si="191">SUM(AF190:AI190)</f>
        <v>0</v>
      </c>
      <c r="AF190" s="9">
        <v>0</v>
      </c>
      <c r="AG190" s="9">
        <v>0</v>
      </c>
      <c r="AH190" s="9">
        <v>0</v>
      </c>
      <c r="AI190" s="9">
        <v>0</v>
      </c>
      <c r="AJ190" s="9">
        <f t="shared" ref="AJ190:AJ191" si="192">SUM(AK190:AL190)</f>
        <v>18225000000</v>
      </c>
      <c r="AK190" s="9">
        <v>18225000000</v>
      </c>
      <c r="AL190" s="9">
        <f t="shared" ref="AL190:AL191" si="193">SUM(AM190:AO190)</f>
        <v>0</v>
      </c>
      <c r="AM190" s="9">
        <v>0</v>
      </c>
      <c r="AN190" s="9">
        <v>0</v>
      </c>
      <c r="AO190" s="9">
        <v>0</v>
      </c>
      <c r="AQ190" s="14"/>
      <c r="AR190" s="14"/>
    </row>
    <row r="191" spans="1:44" x14ac:dyDescent="0.25">
      <c r="A191" s="11" t="s">
        <v>301</v>
      </c>
      <c r="B191" s="11" t="s">
        <v>302</v>
      </c>
      <c r="C191" s="9">
        <f t="shared" si="188"/>
        <v>2475000000</v>
      </c>
      <c r="D191" s="9">
        <f t="shared" si="189"/>
        <v>0</v>
      </c>
      <c r="E191" s="9">
        <v>0</v>
      </c>
      <c r="F191" s="9">
        <v>0</v>
      </c>
      <c r="G191" s="9">
        <v>0</v>
      </c>
      <c r="H191" s="9">
        <v>0</v>
      </c>
      <c r="I191" s="9">
        <v>0</v>
      </c>
      <c r="J191" s="9">
        <v>0</v>
      </c>
      <c r="K191" s="9">
        <v>0</v>
      </c>
      <c r="L191" s="9">
        <v>0</v>
      </c>
      <c r="M191" s="9">
        <v>0</v>
      </c>
      <c r="N191" s="9">
        <v>0</v>
      </c>
      <c r="O191" s="9">
        <v>0</v>
      </c>
      <c r="P191" s="9">
        <v>0</v>
      </c>
      <c r="Q191" s="9">
        <v>0</v>
      </c>
      <c r="R191" s="9">
        <v>0</v>
      </c>
      <c r="S191" s="9">
        <v>0</v>
      </c>
      <c r="T191" s="9">
        <v>0</v>
      </c>
      <c r="U191" s="9">
        <v>0</v>
      </c>
      <c r="V191" s="9">
        <v>0</v>
      </c>
      <c r="W191" s="9">
        <v>0</v>
      </c>
      <c r="X191" s="9">
        <v>0</v>
      </c>
      <c r="Y191" s="9">
        <f t="shared" si="190"/>
        <v>0</v>
      </c>
      <c r="Z191" s="9">
        <v>0</v>
      </c>
      <c r="AA191" s="9">
        <v>0</v>
      </c>
      <c r="AB191" s="9">
        <v>0</v>
      </c>
      <c r="AC191" s="9">
        <v>0</v>
      </c>
      <c r="AD191" s="9">
        <v>0</v>
      </c>
      <c r="AE191" s="9">
        <f t="shared" si="191"/>
        <v>0</v>
      </c>
      <c r="AF191" s="9">
        <v>0</v>
      </c>
      <c r="AG191" s="9">
        <v>0</v>
      </c>
      <c r="AH191" s="9">
        <v>0</v>
      </c>
      <c r="AI191" s="9">
        <v>0</v>
      </c>
      <c r="AJ191" s="9">
        <f t="shared" si="192"/>
        <v>2475000000</v>
      </c>
      <c r="AK191" s="9">
        <v>0</v>
      </c>
      <c r="AL191" s="9">
        <f t="shared" si="193"/>
        <v>2475000000</v>
      </c>
      <c r="AM191" s="9">
        <v>0</v>
      </c>
      <c r="AN191" s="9">
        <v>0</v>
      </c>
      <c r="AO191" s="9">
        <v>2475000000</v>
      </c>
      <c r="AQ191" s="14"/>
      <c r="AR191" s="14"/>
    </row>
    <row r="192" spans="1:44" x14ac:dyDescent="0.25">
      <c r="A192" s="11"/>
      <c r="B192" s="11"/>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Q192" s="14"/>
      <c r="AR192" s="14"/>
    </row>
    <row r="193" spans="1:44" s="15" customFormat="1" x14ac:dyDescent="0.25">
      <c r="A193" s="12" t="s">
        <v>303</v>
      </c>
      <c r="B193" s="12" t="s">
        <v>304</v>
      </c>
      <c r="C193" s="13">
        <f>SUM(C195+C202+C210+C213)</f>
        <v>1877339889</v>
      </c>
      <c r="D193" s="13">
        <f>SUM(D195+D202+D210+D213)</f>
        <v>682654336</v>
      </c>
      <c r="E193" s="13">
        <f t="shared" ref="E193:X193" si="194">SUM(E195+E202+E210+E213)</f>
        <v>0</v>
      </c>
      <c r="F193" s="13">
        <f t="shared" si="194"/>
        <v>2983200</v>
      </c>
      <c r="G193" s="13">
        <f t="shared" si="194"/>
        <v>0</v>
      </c>
      <c r="H193" s="13">
        <f t="shared" si="194"/>
        <v>0</v>
      </c>
      <c r="I193" s="13">
        <f t="shared" si="194"/>
        <v>475416136</v>
      </c>
      <c r="J193" s="13">
        <f t="shared" si="194"/>
        <v>0</v>
      </c>
      <c r="K193" s="13">
        <f t="shared" si="194"/>
        <v>0</v>
      </c>
      <c r="L193" s="13">
        <f t="shared" si="194"/>
        <v>4200000</v>
      </c>
      <c r="M193" s="13">
        <f t="shared" si="194"/>
        <v>0</v>
      </c>
      <c r="N193" s="13">
        <f t="shared" si="194"/>
        <v>0</v>
      </c>
      <c r="O193" s="13">
        <f t="shared" si="194"/>
        <v>96205000</v>
      </c>
      <c r="P193" s="13">
        <f t="shared" si="194"/>
        <v>0</v>
      </c>
      <c r="Q193" s="13">
        <f t="shared" si="194"/>
        <v>150000</v>
      </c>
      <c r="R193" s="13">
        <f t="shared" si="194"/>
        <v>1650000</v>
      </c>
      <c r="S193" s="13">
        <f t="shared" si="194"/>
        <v>100400000</v>
      </c>
      <c r="T193" s="13">
        <f t="shared" si="194"/>
        <v>1650000</v>
      </c>
      <c r="U193" s="13">
        <f t="shared" si="194"/>
        <v>0</v>
      </c>
      <c r="V193" s="13">
        <f t="shared" si="194"/>
        <v>0</v>
      </c>
      <c r="W193" s="13">
        <f t="shared" si="194"/>
        <v>0</v>
      </c>
      <c r="X193" s="13">
        <f t="shared" si="194"/>
        <v>0</v>
      </c>
      <c r="Y193" s="13">
        <v>66590000</v>
      </c>
      <c r="Z193" s="13">
        <v>2225000</v>
      </c>
      <c r="AA193" s="13">
        <v>32100000</v>
      </c>
      <c r="AB193" s="13">
        <v>23565000</v>
      </c>
      <c r="AC193" s="13">
        <v>5100000</v>
      </c>
      <c r="AD193" s="13">
        <v>3600000</v>
      </c>
      <c r="AE193" s="13">
        <v>790410000</v>
      </c>
      <c r="AF193" s="13">
        <v>200000</v>
      </c>
      <c r="AG193" s="13">
        <v>105000000</v>
      </c>
      <c r="AH193" s="13">
        <v>210000</v>
      </c>
      <c r="AI193" s="13">
        <v>685000000</v>
      </c>
      <c r="AJ193" s="13">
        <v>337685553</v>
      </c>
      <c r="AK193" s="13">
        <v>336160553</v>
      </c>
      <c r="AL193" s="13">
        <v>1525000</v>
      </c>
      <c r="AM193" s="13">
        <v>1100000</v>
      </c>
      <c r="AN193" s="13">
        <v>425000</v>
      </c>
      <c r="AO193" s="13">
        <v>0</v>
      </c>
      <c r="AQ193" s="14"/>
      <c r="AR193" s="14"/>
    </row>
    <row r="194" spans="1:44" x14ac:dyDescent="0.25">
      <c r="A194" s="11"/>
      <c r="B194" s="11"/>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Q194" s="14"/>
      <c r="AR194" s="14"/>
    </row>
    <row r="195" spans="1:44" s="15" customFormat="1" x14ac:dyDescent="0.25">
      <c r="A195" s="12" t="s">
        <v>305</v>
      </c>
      <c r="B195" s="12" t="s">
        <v>306</v>
      </c>
      <c r="C195" s="13">
        <f>SUM(C196:C200)</f>
        <v>103314477</v>
      </c>
      <c r="D195" s="13">
        <f t="shared" ref="D195:AO195" si="195">SUM(D196:D200)</f>
        <v>44064477</v>
      </c>
      <c r="E195" s="13">
        <f t="shared" si="195"/>
        <v>0</v>
      </c>
      <c r="F195" s="13">
        <f t="shared" si="195"/>
        <v>0</v>
      </c>
      <c r="G195" s="13">
        <f t="shared" si="195"/>
        <v>0</v>
      </c>
      <c r="H195" s="13">
        <f t="shared" si="195"/>
        <v>0</v>
      </c>
      <c r="I195" s="13">
        <f t="shared" si="195"/>
        <v>22309477</v>
      </c>
      <c r="J195" s="13">
        <f t="shared" si="195"/>
        <v>0</v>
      </c>
      <c r="K195" s="13">
        <f t="shared" si="195"/>
        <v>0</v>
      </c>
      <c r="L195" s="13">
        <f t="shared" si="195"/>
        <v>4200000</v>
      </c>
      <c r="M195" s="13">
        <f t="shared" si="195"/>
        <v>0</v>
      </c>
      <c r="N195" s="13">
        <f t="shared" si="195"/>
        <v>0</v>
      </c>
      <c r="O195" s="13">
        <f t="shared" si="195"/>
        <v>13705000</v>
      </c>
      <c r="P195" s="13">
        <f t="shared" si="195"/>
        <v>0</v>
      </c>
      <c r="Q195" s="13">
        <f t="shared" si="195"/>
        <v>150000</v>
      </c>
      <c r="R195" s="13">
        <f t="shared" si="195"/>
        <v>1650000</v>
      </c>
      <c r="S195" s="13">
        <f t="shared" si="195"/>
        <v>400000</v>
      </c>
      <c r="T195" s="13">
        <f t="shared" si="195"/>
        <v>1650000</v>
      </c>
      <c r="U195" s="13">
        <f t="shared" si="195"/>
        <v>0</v>
      </c>
      <c r="V195" s="13">
        <f t="shared" si="195"/>
        <v>0</v>
      </c>
      <c r="W195" s="13">
        <f t="shared" si="195"/>
        <v>0</v>
      </c>
      <c r="X195" s="13">
        <f t="shared" si="195"/>
        <v>0</v>
      </c>
      <c r="Y195" s="13">
        <f t="shared" si="195"/>
        <v>49690000</v>
      </c>
      <c r="Z195" s="13">
        <f t="shared" si="195"/>
        <v>725000</v>
      </c>
      <c r="AA195" s="13">
        <f t="shared" si="195"/>
        <v>32100000</v>
      </c>
      <c r="AB195" s="13">
        <f t="shared" si="195"/>
        <v>10765000</v>
      </c>
      <c r="AC195" s="13">
        <f t="shared" si="195"/>
        <v>5100000</v>
      </c>
      <c r="AD195" s="13">
        <f t="shared" si="195"/>
        <v>1000000</v>
      </c>
      <c r="AE195" s="13">
        <f t="shared" si="195"/>
        <v>410000</v>
      </c>
      <c r="AF195" s="13">
        <f t="shared" si="195"/>
        <v>200000</v>
      </c>
      <c r="AG195" s="13">
        <f t="shared" si="195"/>
        <v>0</v>
      </c>
      <c r="AH195" s="13">
        <f t="shared" si="195"/>
        <v>210000</v>
      </c>
      <c r="AI195" s="13">
        <f t="shared" si="195"/>
        <v>0</v>
      </c>
      <c r="AJ195" s="13">
        <f t="shared" si="195"/>
        <v>9150000</v>
      </c>
      <c r="AK195" s="13">
        <f t="shared" si="195"/>
        <v>7625000</v>
      </c>
      <c r="AL195" s="13">
        <f t="shared" si="195"/>
        <v>1525000</v>
      </c>
      <c r="AM195" s="13">
        <f t="shared" si="195"/>
        <v>1100000</v>
      </c>
      <c r="AN195" s="13">
        <f t="shared" si="195"/>
        <v>425000</v>
      </c>
      <c r="AO195" s="13">
        <f t="shared" si="195"/>
        <v>0</v>
      </c>
      <c r="AQ195" s="14"/>
      <c r="AR195" s="14"/>
    </row>
    <row r="196" spans="1:44" s="15" customFormat="1" x14ac:dyDescent="0.25">
      <c r="A196" s="16">
        <v>50105</v>
      </c>
      <c r="B196" s="11" t="str">
        <f>+'[7]FORMULACION PRESUPUESTO 2022'!$B$154</f>
        <v>MAQUINARIA Y EQUIPO PARA LA PRODUCCION</v>
      </c>
      <c r="C196" s="9">
        <f t="shared" ref="C196:C200" si="196">SUM(D196+Y196+AE196+AJ196)</f>
        <v>2000000</v>
      </c>
      <c r="D196" s="9">
        <f t="shared" ref="D196:D200" si="197">SUM(E196:X196)</f>
        <v>2000000</v>
      </c>
      <c r="E196" s="9"/>
      <c r="F196" s="9"/>
      <c r="G196" s="9"/>
      <c r="H196" s="9"/>
      <c r="I196" s="9"/>
      <c r="J196" s="9"/>
      <c r="K196" s="9"/>
      <c r="L196" s="9"/>
      <c r="M196" s="9"/>
      <c r="N196" s="9"/>
      <c r="O196" s="9">
        <v>2000000</v>
      </c>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Q196" s="14"/>
      <c r="AR196" s="14"/>
    </row>
    <row r="197" spans="1:44" x14ac:dyDescent="0.25">
      <c r="A197" s="11" t="s">
        <v>307</v>
      </c>
      <c r="B197" s="11" t="s">
        <v>308</v>
      </c>
      <c r="C197" s="9">
        <f t="shared" si="196"/>
        <v>11050000</v>
      </c>
      <c r="D197" s="9">
        <f t="shared" si="197"/>
        <v>10300000</v>
      </c>
      <c r="E197" s="9">
        <v>0</v>
      </c>
      <c r="F197" s="9">
        <v>0</v>
      </c>
      <c r="G197" s="9">
        <v>0</v>
      </c>
      <c r="H197" s="9">
        <v>0</v>
      </c>
      <c r="I197" s="9">
        <v>0</v>
      </c>
      <c r="J197" s="9">
        <v>0</v>
      </c>
      <c r="K197" s="9">
        <v>0</v>
      </c>
      <c r="L197" s="9">
        <v>0</v>
      </c>
      <c r="M197" s="9">
        <v>0</v>
      </c>
      <c r="N197" s="9">
        <v>0</v>
      </c>
      <c r="O197" s="9">
        <v>10000000</v>
      </c>
      <c r="P197" s="9">
        <v>0</v>
      </c>
      <c r="Q197" s="9">
        <v>0</v>
      </c>
      <c r="R197" s="9">
        <v>150000</v>
      </c>
      <c r="S197" s="9">
        <v>0</v>
      </c>
      <c r="T197" s="9">
        <v>150000</v>
      </c>
      <c r="U197" s="9">
        <v>0</v>
      </c>
      <c r="V197" s="9">
        <v>0</v>
      </c>
      <c r="W197" s="9">
        <v>0</v>
      </c>
      <c r="X197" s="9">
        <v>0</v>
      </c>
      <c r="Y197" s="9">
        <f t="shared" ref="Y197:Y200" si="198">SUM(Z197:AD197)</f>
        <v>500000</v>
      </c>
      <c r="Z197" s="9">
        <v>175000</v>
      </c>
      <c r="AA197" s="9">
        <v>100000</v>
      </c>
      <c r="AB197" s="9">
        <v>125000</v>
      </c>
      <c r="AC197" s="9">
        <v>100000</v>
      </c>
      <c r="AD197" s="9">
        <v>0</v>
      </c>
      <c r="AE197" s="9">
        <f t="shared" ref="AE197:AE200" si="199">SUM(AF197:AI197)</f>
        <v>0</v>
      </c>
      <c r="AF197" s="9">
        <v>0</v>
      </c>
      <c r="AG197" s="9">
        <v>0</v>
      </c>
      <c r="AH197" s="9">
        <v>0</v>
      </c>
      <c r="AI197" s="9">
        <v>0</v>
      </c>
      <c r="AJ197" s="9">
        <f t="shared" ref="AJ197:AJ200" si="200">SUM(AK197:AL197)</f>
        <v>250000</v>
      </c>
      <c r="AK197" s="9">
        <v>100000</v>
      </c>
      <c r="AL197" s="9">
        <f t="shared" ref="AL197:AL200" si="201">SUM(AM197:AO197)</f>
        <v>150000</v>
      </c>
      <c r="AM197" s="9">
        <v>0</v>
      </c>
      <c r="AN197" s="9">
        <v>150000</v>
      </c>
      <c r="AO197" s="9">
        <v>0</v>
      </c>
      <c r="AQ197" s="14"/>
      <c r="AR197" s="14"/>
    </row>
    <row r="198" spans="1:44" x14ac:dyDescent="0.25">
      <c r="A198" s="11" t="s">
        <v>309</v>
      </c>
      <c r="B198" s="11" t="s">
        <v>310</v>
      </c>
      <c r="C198" s="9">
        <f t="shared" si="196"/>
        <v>14290000</v>
      </c>
      <c r="D198" s="9">
        <f t="shared" si="197"/>
        <v>7255000</v>
      </c>
      <c r="E198" s="9">
        <v>0</v>
      </c>
      <c r="F198" s="9">
        <v>0</v>
      </c>
      <c r="G198" s="9">
        <v>0</v>
      </c>
      <c r="H198" s="9">
        <v>0</v>
      </c>
      <c r="I198" s="9">
        <v>0</v>
      </c>
      <c r="J198" s="9">
        <v>0</v>
      </c>
      <c r="K198" s="9">
        <v>0</v>
      </c>
      <c r="L198" s="9">
        <v>4200000</v>
      </c>
      <c r="M198" s="9">
        <v>0</v>
      </c>
      <c r="N198" s="9">
        <v>0</v>
      </c>
      <c r="O198" s="9">
        <v>505000</v>
      </c>
      <c r="P198" s="9">
        <v>0</v>
      </c>
      <c r="Q198" s="9">
        <v>150000</v>
      </c>
      <c r="R198" s="9">
        <v>1000000</v>
      </c>
      <c r="S198" s="9">
        <v>400000</v>
      </c>
      <c r="T198" s="9">
        <v>1000000</v>
      </c>
      <c r="U198" s="9">
        <v>0</v>
      </c>
      <c r="V198" s="9">
        <v>0</v>
      </c>
      <c r="W198" s="9">
        <v>0</v>
      </c>
      <c r="X198" s="9">
        <v>0</v>
      </c>
      <c r="Y198" s="9">
        <f t="shared" si="198"/>
        <v>2550000</v>
      </c>
      <c r="Z198" s="9">
        <v>550000</v>
      </c>
      <c r="AA198" s="9">
        <v>0</v>
      </c>
      <c r="AB198" s="9">
        <v>0</v>
      </c>
      <c r="AC198" s="9">
        <v>2000000</v>
      </c>
      <c r="AD198" s="9">
        <v>0</v>
      </c>
      <c r="AE198" s="9">
        <f t="shared" si="199"/>
        <v>410000</v>
      </c>
      <c r="AF198" s="9">
        <v>200000</v>
      </c>
      <c r="AG198" s="9">
        <v>0</v>
      </c>
      <c r="AH198" s="9">
        <v>210000</v>
      </c>
      <c r="AI198" s="9">
        <v>0</v>
      </c>
      <c r="AJ198" s="9">
        <f t="shared" si="200"/>
        <v>4075000</v>
      </c>
      <c r="AK198" s="9">
        <v>3500000</v>
      </c>
      <c r="AL198" s="9">
        <f t="shared" si="201"/>
        <v>575000</v>
      </c>
      <c r="AM198" s="9">
        <v>300000</v>
      </c>
      <c r="AN198" s="9">
        <v>275000</v>
      </c>
      <c r="AO198" s="9">
        <v>0</v>
      </c>
      <c r="AQ198" s="14"/>
      <c r="AR198" s="14"/>
    </row>
    <row r="199" spans="1:44" x14ac:dyDescent="0.25">
      <c r="A199" s="11" t="s">
        <v>311</v>
      </c>
      <c r="B199" s="11" t="s">
        <v>312</v>
      </c>
      <c r="C199" s="9">
        <f t="shared" si="196"/>
        <v>42924477</v>
      </c>
      <c r="D199" s="9">
        <f t="shared" si="197"/>
        <v>22309477</v>
      </c>
      <c r="E199" s="9">
        <v>0</v>
      </c>
      <c r="F199" s="9">
        <v>0</v>
      </c>
      <c r="G199" s="9">
        <v>0</v>
      </c>
      <c r="H199" s="9">
        <v>0</v>
      </c>
      <c r="I199" s="9">
        <v>22309477</v>
      </c>
      <c r="J199" s="9">
        <v>0</v>
      </c>
      <c r="K199" s="9">
        <v>0</v>
      </c>
      <c r="L199" s="9">
        <v>0</v>
      </c>
      <c r="M199" s="9">
        <v>0</v>
      </c>
      <c r="N199" s="9">
        <v>0</v>
      </c>
      <c r="O199" s="9">
        <v>0</v>
      </c>
      <c r="P199" s="9">
        <v>0</v>
      </c>
      <c r="Q199" s="9">
        <v>0</v>
      </c>
      <c r="R199" s="9">
        <v>0</v>
      </c>
      <c r="S199" s="9">
        <v>0</v>
      </c>
      <c r="T199" s="9">
        <v>0</v>
      </c>
      <c r="U199" s="9">
        <v>0</v>
      </c>
      <c r="V199" s="9">
        <v>0</v>
      </c>
      <c r="W199" s="9">
        <v>0</v>
      </c>
      <c r="X199" s="9">
        <v>0</v>
      </c>
      <c r="Y199" s="9">
        <f t="shared" si="198"/>
        <v>16390000</v>
      </c>
      <c r="Z199" s="9">
        <v>0</v>
      </c>
      <c r="AA199" s="9">
        <v>2000000</v>
      </c>
      <c r="AB199" s="9">
        <v>10390000</v>
      </c>
      <c r="AC199" s="9">
        <v>3000000</v>
      </c>
      <c r="AD199" s="9">
        <v>1000000</v>
      </c>
      <c r="AE199" s="9">
        <f t="shared" si="199"/>
        <v>0</v>
      </c>
      <c r="AF199" s="9">
        <v>0</v>
      </c>
      <c r="AG199" s="9">
        <v>0</v>
      </c>
      <c r="AH199" s="9">
        <v>0</v>
      </c>
      <c r="AI199" s="9">
        <v>0</v>
      </c>
      <c r="AJ199" s="9">
        <f t="shared" si="200"/>
        <v>4225000</v>
      </c>
      <c r="AK199" s="9">
        <v>3725000</v>
      </c>
      <c r="AL199" s="9">
        <f t="shared" si="201"/>
        <v>500000</v>
      </c>
      <c r="AM199" s="9">
        <v>500000</v>
      </c>
      <c r="AN199" s="9">
        <v>0</v>
      </c>
      <c r="AO199" s="9">
        <v>0</v>
      </c>
      <c r="AQ199" s="14"/>
      <c r="AR199" s="14"/>
    </row>
    <row r="200" spans="1:44" x14ac:dyDescent="0.25">
      <c r="A200" s="11" t="s">
        <v>313</v>
      </c>
      <c r="B200" s="11" t="s">
        <v>314</v>
      </c>
      <c r="C200" s="9">
        <f t="shared" si="196"/>
        <v>33050000</v>
      </c>
      <c r="D200" s="9">
        <f t="shared" si="197"/>
        <v>2200000</v>
      </c>
      <c r="E200" s="9">
        <v>0</v>
      </c>
      <c r="F200" s="9">
        <v>0</v>
      </c>
      <c r="G200" s="9">
        <v>0</v>
      </c>
      <c r="H200" s="9">
        <v>0</v>
      </c>
      <c r="I200" s="9">
        <v>0</v>
      </c>
      <c r="J200" s="9">
        <v>0</v>
      </c>
      <c r="K200" s="9">
        <v>0</v>
      </c>
      <c r="L200" s="9">
        <v>0</v>
      </c>
      <c r="M200" s="9">
        <v>0</v>
      </c>
      <c r="N200" s="9">
        <v>0</v>
      </c>
      <c r="O200" s="9">
        <v>1200000</v>
      </c>
      <c r="P200" s="9">
        <v>0</v>
      </c>
      <c r="Q200" s="9">
        <v>0</v>
      </c>
      <c r="R200" s="9">
        <v>500000</v>
      </c>
      <c r="S200" s="9">
        <v>0</v>
      </c>
      <c r="T200" s="9">
        <v>500000</v>
      </c>
      <c r="U200" s="9">
        <v>0</v>
      </c>
      <c r="V200" s="9">
        <v>0</v>
      </c>
      <c r="W200" s="9">
        <v>0</v>
      </c>
      <c r="X200" s="9">
        <v>0</v>
      </c>
      <c r="Y200" s="9">
        <f t="shared" si="198"/>
        <v>30250000</v>
      </c>
      <c r="Z200" s="9">
        <v>0</v>
      </c>
      <c r="AA200" s="9">
        <v>30000000</v>
      </c>
      <c r="AB200" s="9">
        <v>250000</v>
      </c>
      <c r="AC200" s="9">
        <v>0</v>
      </c>
      <c r="AD200" s="9">
        <v>0</v>
      </c>
      <c r="AE200" s="9">
        <f t="shared" si="199"/>
        <v>0</v>
      </c>
      <c r="AF200" s="9">
        <v>0</v>
      </c>
      <c r="AG200" s="9">
        <v>0</v>
      </c>
      <c r="AH200" s="9">
        <v>0</v>
      </c>
      <c r="AI200" s="9">
        <v>0</v>
      </c>
      <c r="AJ200" s="9">
        <f t="shared" si="200"/>
        <v>600000</v>
      </c>
      <c r="AK200" s="9">
        <v>300000</v>
      </c>
      <c r="AL200" s="9">
        <f t="shared" si="201"/>
        <v>300000</v>
      </c>
      <c r="AM200" s="9">
        <v>300000</v>
      </c>
      <c r="AN200" s="9">
        <v>0</v>
      </c>
      <c r="AO200" s="9">
        <v>0</v>
      </c>
      <c r="AQ200" s="14"/>
      <c r="AR200" s="14"/>
    </row>
    <row r="201" spans="1:44" x14ac:dyDescent="0.25">
      <c r="A201" s="11"/>
      <c r="B201" s="11"/>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Q201" s="14"/>
      <c r="AR201" s="14"/>
    </row>
    <row r="202" spans="1:44" s="15" customFormat="1" x14ac:dyDescent="0.25">
      <c r="A202" s="12" t="s">
        <v>315</v>
      </c>
      <c r="B202" s="12" t="s">
        <v>316</v>
      </c>
      <c r="C202" s="13">
        <f>SUM(C203+C204)</f>
        <v>220000000</v>
      </c>
      <c r="D202" s="13">
        <f>SUM(D203+D204)</f>
        <v>82500000</v>
      </c>
      <c r="E202" s="13">
        <f t="shared" ref="E202:AO202" si="202">SUM(E203+E204)</f>
        <v>0</v>
      </c>
      <c r="F202" s="13">
        <f t="shared" si="202"/>
        <v>0</v>
      </c>
      <c r="G202" s="13">
        <f t="shared" si="202"/>
        <v>0</v>
      </c>
      <c r="H202" s="13">
        <f t="shared" si="202"/>
        <v>0</v>
      </c>
      <c r="I202" s="13">
        <f t="shared" si="202"/>
        <v>0</v>
      </c>
      <c r="J202" s="13">
        <f t="shared" si="202"/>
        <v>0</v>
      </c>
      <c r="K202" s="13">
        <f t="shared" si="202"/>
        <v>0</v>
      </c>
      <c r="L202" s="13">
        <f t="shared" si="202"/>
        <v>0</v>
      </c>
      <c r="M202" s="13">
        <f t="shared" si="202"/>
        <v>0</v>
      </c>
      <c r="N202" s="13">
        <f t="shared" si="202"/>
        <v>0</v>
      </c>
      <c r="O202" s="13">
        <f t="shared" si="202"/>
        <v>82500000</v>
      </c>
      <c r="P202" s="13">
        <f t="shared" si="202"/>
        <v>0</v>
      </c>
      <c r="Q202" s="13">
        <f t="shared" si="202"/>
        <v>0</v>
      </c>
      <c r="R202" s="13">
        <f t="shared" si="202"/>
        <v>0</v>
      </c>
      <c r="S202" s="13">
        <f t="shared" si="202"/>
        <v>0</v>
      </c>
      <c r="T202" s="13">
        <f t="shared" si="202"/>
        <v>0</v>
      </c>
      <c r="U202" s="13">
        <f t="shared" si="202"/>
        <v>0</v>
      </c>
      <c r="V202" s="13">
        <f t="shared" si="202"/>
        <v>0</v>
      </c>
      <c r="W202" s="13">
        <f t="shared" si="202"/>
        <v>0</v>
      </c>
      <c r="X202" s="13">
        <f t="shared" si="202"/>
        <v>0</v>
      </c>
      <c r="Y202" s="13">
        <f t="shared" si="202"/>
        <v>0</v>
      </c>
      <c r="Z202" s="13">
        <f t="shared" si="202"/>
        <v>0</v>
      </c>
      <c r="AA202" s="13">
        <f t="shared" si="202"/>
        <v>0</v>
      </c>
      <c r="AB202" s="13">
        <f t="shared" si="202"/>
        <v>0</v>
      </c>
      <c r="AC202" s="13">
        <f t="shared" si="202"/>
        <v>0</v>
      </c>
      <c r="AD202" s="13">
        <f t="shared" si="202"/>
        <v>0</v>
      </c>
      <c r="AE202" s="13">
        <f t="shared" si="202"/>
        <v>110000000</v>
      </c>
      <c r="AF202" s="13">
        <f t="shared" si="202"/>
        <v>0</v>
      </c>
      <c r="AG202" s="13">
        <f t="shared" si="202"/>
        <v>105000000</v>
      </c>
      <c r="AH202" s="13">
        <f t="shared" si="202"/>
        <v>0</v>
      </c>
      <c r="AI202" s="13">
        <f t="shared" si="202"/>
        <v>5000000</v>
      </c>
      <c r="AJ202" s="13">
        <f t="shared" si="202"/>
        <v>27500000</v>
      </c>
      <c r="AK202" s="13">
        <f t="shared" si="202"/>
        <v>27500000</v>
      </c>
      <c r="AL202" s="13">
        <f t="shared" si="202"/>
        <v>0</v>
      </c>
      <c r="AM202" s="13">
        <f t="shared" si="202"/>
        <v>0</v>
      </c>
      <c r="AN202" s="13">
        <f t="shared" si="202"/>
        <v>0</v>
      </c>
      <c r="AO202" s="13">
        <f t="shared" si="202"/>
        <v>0</v>
      </c>
      <c r="AQ202" s="14"/>
      <c r="AR202" s="14"/>
    </row>
    <row r="203" spans="1:44" x14ac:dyDescent="0.25">
      <c r="A203" s="11" t="s">
        <v>317</v>
      </c>
      <c r="B203" s="11" t="s">
        <v>318</v>
      </c>
      <c r="C203" s="9">
        <f t="shared" ref="C203:C208" si="203">SUM(D203+Y203+AE203+AJ203)</f>
        <v>110000000</v>
      </c>
      <c r="D203" s="9">
        <f t="shared" ref="D203:D208" si="204">SUM(E203:X203)</f>
        <v>82500000</v>
      </c>
      <c r="E203" s="9">
        <v>0</v>
      </c>
      <c r="F203" s="9">
        <v>0</v>
      </c>
      <c r="G203" s="9">
        <v>0</v>
      </c>
      <c r="H203" s="9">
        <v>0</v>
      </c>
      <c r="I203" s="9">
        <v>0</v>
      </c>
      <c r="J203" s="9">
        <v>0</v>
      </c>
      <c r="K203" s="9">
        <v>0</v>
      </c>
      <c r="L203" s="9">
        <v>0</v>
      </c>
      <c r="M203" s="9">
        <v>0</v>
      </c>
      <c r="N203" s="9">
        <v>0</v>
      </c>
      <c r="O203" s="9">
        <v>82500000</v>
      </c>
      <c r="P203" s="9">
        <v>0</v>
      </c>
      <c r="Q203" s="9">
        <v>0</v>
      </c>
      <c r="R203" s="9">
        <v>0</v>
      </c>
      <c r="S203" s="9">
        <v>0</v>
      </c>
      <c r="T203" s="9">
        <v>0</v>
      </c>
      <c r="U203" s="9">
        <v>0</v>
      </c>
      <c r="V203" s="9">
        <v>0</v>
      </c>
      <c r="W203" s="9">
        <v>0</v>
      </c>
      <c r="X203" s="9">
        <v>0</v>
      </c>
      <c r="Y203" s="9">
        <f t="shared" ref="Y203:Y208" si="205">SUM(Z203:AD203)</f>
        <v>0</v>
      </c>
      <c r="Z203" s="9">
        <v>0</v>
      </c>
      <c r="AA203" s="9">
        <v>0</v>
      </c>
      <c r="AB203" s="9">
        <v>0</v>
      </c>
      <c r="AC203" s="9">
        <v>0</v>
      </c>
      <c r="AD203" s="9">
        <v>0</v>
      </c>
      <c r="AE203" s="9">
        <f t="shared" ref="AE203:AE208" si="206">SUM(AF203:AI203)</f>
        <v>0</v>
      </c>
      <c r="AF203" s="9">
        <v>0</v>
      </c>
      <c r="AG203" s="9">
        <v>0</v>
      </c>
      <c r="AH203" s="9">
        <v>0</v>
      </c>
      <c r="AI203" s="9">
        <v>0</v>
      </c>
      <c r="AJ203" s="9">
        <f t="shared" ref="AJ203:AJ208" si="207">SUM(AK203:AL203)</f>
        <v>27500000</v>
      </c>
      <c r="AK203" s="9">
        <v>27500000</v>
      </c>
      <c r="AL203" s="9">
        <f t="shared" ref="AL203:AL208" si="208">SUM(AM203:AO203)</f>
        <v>0</v>
      </c>
      <c r="AM203" s="9">
        <v>0</v>
      </c>
      <c r="AN203" s="9">
        <v>0</v>
      </c>
      <c r="AO203" s="9">
        <v>0</v>
      </c>
      <c r="AQ203" s="14"/>
      <c r="AR203" s="14"/>
    </row>
    <row r="204" spans="1:44" s="15" customFormat="1" x14ac:dyDescent="0.25">
      <c r="A204" s="12" t="s">
        <v>319</v>
      </c>
      <c r="B204" s="12" t="s">
        <v>320</v>
      </c>
      <c r="C204" s="13">
        <f>SUM(C205:C208)</f>
        <v>110000000</v>
      </c>
      <c r="D204" s="13">
        <f>SUM(D205:D208)</f>
        <v>0</v>
      </c>
      <c r="E204" s="13">
        <f t="shared" ref="E204:AO204" si="209">SUM(E205:E208)</f>
        <v>0</v>
      </c>
      <c r="F204" s="13">
        <f t="shared" si="209"/>
        <v>0</v>
      </c>
      <c r="G204" s="13">
        <f t="shared" si="209"/>
        <v>0</v>
      </c>
      <c r="H204" s="13">
        <f t="shared" si="209"/>
        <v>0</v>
      </c>
      <c r="I204" s="13">
        <f t="shared" si="209"/>
        <v>0</v>
      </c>
      <c r="J204" s="13">
        <f t="shared" si="209"/>
        <v>0</v>
      </c>
      <c r="K204" s="13">
        <f t="shared" si="209"/>
        <v>0</v>
      </c>
      <c r="L204" s="13">
        <f t="shared" si="209"/>
        <v>0</v>
      </c>
      <c r="M204" s="13">
        <f t="shared" si="209"/>
        <v>0</v>
      </c>
      <c r="N204" s="13">
        <f t="shared" si="209"/>
        <v>0</v>
      </c>
      <c r="O204" s="13">
        <f t="shared" si="209"/>
        <v>0</v>
      </c>
      <c r="P204" s="13">
        <f t="shared" si="209"/>
        <v>0</v>
      </c>
      <c r="Q204" s="13">
        <f t="shared" si="209"/>
        <v>0</v>
      </c>
      <c r="R204" s="13">
        <f t="shared" si="209"/>
        <v>0</v>
      </c>
      <c r="S204" s="13">
        <f t="shared" si="209"/>
        <v>0</v>
      </c>
      <c r="T204" s="13">
        <f t="shared" si="209"/>
        <v>0</v>
      </c>
      <c r="U204" s="13">
        <f t="shared" si="209"/>
        <v>0</v>
      </c>
      <c r="V204" s="13">
        <f t="shared" si="209"/>
        <v>0</v>
      </c>
      <c r="W204" s="13">
        <f t="shared" si="209"/>
        <v>0</v>
      </c>
      <c r="X204" s="13">
        <f t="shared" si="209"/>
        <v>0</v>
      </c>
      <c r="Y204" s="13">
        <f t="shared" si="209"/>
        <v>0</v>
      </c>
      <c r="Z204" s="13">
        <f t="shared" si="209"/>
        <v>0</v>
      </c>
      <c r="AA204" s="13">
        <f t="shared" si="209"/>
        <v>0</v>
      </c>
      <c r="AB204" s="13">
        <f t="shared" si="209"/>
        <v>0</v>
      </c>
      <c r="AC204" s="13">
        <f t="shared" si="209"/>
        <v>0</v>
      </c>
      <c r="AD204" s="13">
        <f t="shared" si="209"/>
        <v>0</v>
      </c>
      <c r="AE204" s="13">
        <f t="shared" si="209"/>
        <v>110000000</v>
      </c>
      <c r="AF204" s="13">
        <f t="shared" si="209"/>
        <v>0</v>
      </c>
      <c r="AG204" s="13">
        <f t="shared" si="209"/>
        <v>105000000</v>
      </c>
      <c r="AH204" s="13">
        <f t="shared" si="209"/>
        <v>0</v>
      </c>
      <c r="AI204" s="13">
        <f t="shared" si="209"/>
        <v>5000000</v>
      </c>
      <c r="AJ204" s="13">
        <f t="shared" si="209"/>
        <v>0</v>
      </c>
      <c r="AK204" s="13">
        <f t="shared" si="209"/>
        <v>0</v>
      </c>
      <c r="AL204" s="13">
        <f t="shared" si="209"/>
        <v>0</v>
      </c>
      <c r="AM204" s="13">
        <f t="shared" si="209"/>
        <v>0</v>
      </c>
      <c r="AN204" s="13">
        <f t="shared" si="209"/>
        <v>0</v>
      </c>
      <c r="AO204" s="13">
        <f t="shared" si="209"/>
        <v>0</v>
      </c>
      <c r="AQ204" s="14"/>
      <c r="AR204" s="14"/>
    </row>
    <row r="205" spans="1:44" x14ac:dyDescent="0.25">
      <c r="A205" s="11" t="s">
        <v>321</v>
      </c>
      <c r="B205" s="11" t="s">
        <v>322</v>
      </c>
      <c r="C205" s="9">
        <f t="shared" si="203"/>
        <v>0</v>
      </c>
      <c r="D205" s="9">
        <f t="shared" si="204"/>
        <v>0</v>
      </c>
      <c r="E205" s="9">
        <v>0</v>
      </c>
      <c r="F205" s="9">
        <v>0</v>
      </c>
      <c r="G205" s="9">
        <v>0</v>
      </c>
      <c r="H205" s="9">
        <v>0</v>
      </c>
      <c r="I205" s="9">
        <v>0</v>
      </c>
      <c r="J205" s="9">
        <v>0</v>
      </c>
      <c r="K205" s="9">
        <v>0</v>
      </c>
      <c r="L205" s="9">
        <v>0</v>
      </c>
      <c r="M205" s="9">
        <v>0</v>
      </c>
      <c r="N205" s="9">
        <v>0</v>
      </c>
      <c r="O205" s="9">
        <v>0</v>
      </c>
      <c r="P205" s="9">
        <v>0</v>
      </c>
      <c r="Q205" s="9">
        <v>0</v>
      </c>
      <c r="R205" s="9">
        <v>0</v>
      </c>
      <c r="S205" s="9">
        <v>0</v>
      </c>
      <c r="T205" s="9">
        <v>0</v>
      </c>
      <c r="U205" s="9">
        <v>0</v>
      </c>
      <c r="V205" s="9">
        <v>0</v>
      </c>
      <c r="W205" s="9">
        <v>0</v>
      </c>
      <c r="X205" s="9">
        <v>0</v>
      </c>
      <c r="Y205" s="9">
        <f t="shared" si="205"/>
        <v>0</v>
      </c>
      <c r="Z205" s="9">
        <v>0</v>
      </c>
      <c r="AA205" s="9">
        <v>0</v>
      </c>
      <c r="AB205" s="9">
        <v>0</v>
      </c>
      <c r="AC205" s="9">
        <v>0</v>
      </c>
      <c r="AD205" s="9">
        <v>0</v>
      </c>
      <c r="AE205" s="9">
        <f t="shared" si="206"/>
        <v>0</v>
      </c>
      <c r="AF205" s="9">
        <v>0</v>
      </c>
      <c r="AG205" s="9">
        <v>0</v>
      </c>
      <c r="AH205" s="9">
        <v>0</v>
      </c>
      <c r="AI205" s="9">
        <v>0</v>
      </c>
      <c r="AJ205" s="9">
        <f t="shared" si="207"/>
        <v>0</v>
      </c>
      <c r="AK205" s="9">
        <v>0</v>
      </c>
      <c r="AL205" s="9">
        <f t="shared" si="208"/>
        <v>0</v>
      </c>
      <c r="AM205" s="9">
        <v>0</v>
      </c>
      <c r="AN205" s="9">
        <v>0</v>
      </c>
      <c r="AO205" s="9">
        <v>0</v>
      </c>
      <c r="AQ205" s="14"/>
      <c r="AR205" s="14"/>
    </row>
    <row r="206" spans="1:44" x14ac:dyDescent="0.25">
      <c r="A206" s="11" t="s">
        <v>323</v>
      </c>
      <c r="B206" s="11" t="s">
        <v>324</v>
      </c>
      <c r="C206" s="9">
        <f t="shared" si="203"/>
        <v>65000000</v>
      </c>
      <c r="D206" s="9">
        <f t="shared" si="204"/>
        <v>0</v>
      </c>
      <c r="E206" s="9">
        <v>0</v>
      </c>
      <c r="F206" s="9">
        <v>0</v>
      </c>
      <c r="G206" s="9">
        <v>0</v>
      </c>
      <c r="H206" s="9">
        <v>0</v>
      </c>
      <c r="I206" s="9">
        <v>0</v>
      </c>
      <c r="J206" s="9">
        <v>0</v>
      </c>
      <c r="K206" s="9">
        <v>0</v>
      </c>
      <c r="L206" s="9">
        <v>0</v>
      </c>
      <c r="M206" s="9">
        <v>0</v>
      </c>
      <c r="N206" s="9">
        <v>0</v>
      </c>
      <c r="O206" s="9">
        <v>0</v>
      </c>
      <c r="P206" s="9">
        <v>0</v>
      </c>
      <c r="Q206" s="9">
        <v>0</v>
      </c>
      <c r="R206" s="9">
        <v>0</v>
      </c>
      <c r="S206" s="9">
        <v>0</v>
      </c>
      <c r="T206" s="9">
        <v>0</v>
      </c>
      <c r="U206" s="9">
        <v>0</v>
      </c>
      <c r="V206" s="9">
        <v>0</v>
      </c>
      <c r="W206" s="9">
        <v>0</v>
      </c>
      <c r="X206" s="9">
        <v>0</v>
      </c>
      <c r="Y206" s="9">
        <f t="shared" si="205"/>
        <v>0</v>
      </c>
      <c r="Z206" s="9">
        <v>0</v>
      </c>
      <c r="AA206" s="9">
        <v>0</v>
      </c>
      <c r="AB206" s="9">
        <v>0</v>
      </c>
      <c r="AC206" s="9">
        <v>0</v>
      </c>
      <c r="AD206" s="9">
        <v>0</v>
      </c>
      <c r="AE206" s="9">
        <f t="shared" si="206"/>
        <v>65000000</v>
      </c>
      <c r="AF206" s="9">
        <v>0</v>
      </c>
      <c r="AG206" s="9">
        <v>65000000</v>
      </c>
      <c r="AH206" s="9">
        <v>0</v>
      </c>
      <c r="AI206" s="9">
        <v>0</v>
      </c>
      <c r="AJ206" s="9">
        <f t="shared" si="207"/>
        <v>0</v>
      </c>
      <c r="AK206" s="9">
        <v>0</v>
      </c>
      <c r="AL206" s="9">
        <f t="shared" si="208"/>
        <v>0</v>
      </c>
      <c r="AM206" s="9">
        <v>0</v>
      </c>
      <c r="AN206" s="9">
        <v>0</v>
      </c>
      <c r="AO206" s="9">
        <v>0</v>
      </c>
      <c r="AQ206" s="14"/>
      <c r="AR206" s="14"/>
    </row>
    <row r="207" spans="1:44" x14ac:dyDescent="0.25">
      <c r="A207" s="11" t="s">
        <v>325</v>
      </c>
      <c r="B207" s="11" t="s">
        <v>326</v>
      </c>
      <c r="C207" s="9">
        <f t="shared" si="203"/>
        <v>40000000</v>
      </c>
      <c r="D207" s="9">
        <f t="shared" si="204"/>
        <v>0</v>
      </c>
      <c r="E207" s="9">
        <v>0</v>
      </c>
      <c r="F207" s="9">
        <v>0</v>
      </c>
      <c r="G207" s="9">
        <v>0</v>
      </c>
      <c r="H207" s="9">
        <v>0</v>
      </c>
      <c r="I207" s="9">
        <v>0</v>
      </c>
      <c r="J207" s="9">
        <v>0</v>
      </c>
      <c r="K207" s="9">
        <v>0</v>
      </c>
      <c r="L207" s="9">
        <v>0</v>
      </c>
      <c r="M207" s="9">
        <v>0</v>
      </c>
      <c r="N207" s="9">
        <v>0</v>
      </c>
      <c r="O207" s="9">
        <v>0</v>
      </c>
      <c r="P207" s="9">
        <v>0</v>
      </c>
      <c r="Q207" s="9">
        <v>0</v>
      </c>
      <c r="R207" s="9">
        <v>0</v>
      </c>
      <c r="S207" s="9">
        <v>0</v>
      </c>
      <c r="T207" s="9">
        <v>0</v>
      </c>
      <c r="U207" s="9">
        <v>0</v>
      </c>
      <c r="V207" s="9">
        <v>0</v>
      </c>
      <c r="W207" s="9">
        <v>0</v>
      </c>
      <c r="X207" s="9">
        <v>0</v>
      </c>
      <c r="Y207" s="9">
        <f t="shared" si="205"/>
        <v>0</v>
      </c>
      <c r="Z207" s="9">
        <v>0</v>
      </c>
      <c r="AA207" s="9">
        <v>0</v>
      </c>
      <c r="AB207" s="9">
        <v>0</v>
      </c>
      <c r="AC207" s="9">
        <v>0</v>
      </c>
      <c r="AD207" s="9">
        <v>0</v>
      </c>
      <c r="AE207" s="9">
        <f t="shared" si="206"/>
        <v>40000000</v>
      </c>
      <c r="AF207" s="9">
        <v>0</v>
      </c>
      <c r="AG207" s="9">
        <v>40000000</v>
      </c>
      <c r="AH207" s="9">
        <v>0</v>
      </c>
      <c r="AI207" s="9">
        <v>0</v>
      </c>
      <c r="AJ207" s="9">
        <f t="shared" si="207"/>
        <v>0</v>
      </c>
      <c r="AK207" s="9">
        <v>0</v>
      </c>
      <c r="AL207" s="9">
        <f t="shared" si="208"/>
        <v>0</v>
      </c>
      <c r="AM207" s="9">
        <v>0</v>
      </c>
      <c r="AN207" s="9">
        <v>0</v>
      </c>
      <c r="AO207" s="9">
        <v>0</v>
      </c>
      <c r="AQ207" s="14"/>
      <c r="AR207" s="14"/>
    </row>
    <row r="208" spans="1:44" x14ac:dyDescent="0.25">
      <c r="A208" s="11" t="s">
        <v>327</v>
      </c>
      <c r="B208" s="11" t="s">
        <v>328</v>
      </c>
      <c r="C208" s="9">
        <f t="shared" si="203"/>
        <v>5000000</v>
      </c>
      <c r="D208" s="9">
        <f t="shared" si="204"/>
        <v>0</v>
      </c>
      <c r="E208" s="9">
        <v>0</v>
      </c>
      <c r="F208" s="9">
        <v>0</v>
      </c>
      <c r="G208" s="9">
        <v>0</v>
      </c>
      <c r="H208" s="9">
        <v>0</v>
      </c>
      <c r="I208" s="9">
        <v>0</v>
      </c>
      <c r="J208" s="9">
        <v>0</v>
      </c>
      <c r="K208" s="9">
        <v>0</v>
      </c>
      <c r="L208" s="9">
        <v>0</v>
      </c>
      <c r="M208" s="9">
        <v>0</v>
      </c>
      <c r="N208" s="9">
        <v>0</v>
      </c>
      <c r="O208" s="9">
        <v>0</v>
      </c>
      <c r="P208" s="9">
        <v>0</v>
      </c>
      <c r="Q208" s="9">
        <v>0</v>
      </c>
      <c r="R208" s="9">
        <v>0</v>
      </c>
      <c r="S208" s="9">
        <v>0</v>
      </c>
      <c r="T208" s="9">
        <v>0</v>
      </c>
      <c r="U208" s="9">
        <v>0</v>
      </c>
      <c r="V208" s="9">
        <v>0</v>
      </c>
      <c r="W208" s="9">
        <v>0</v>
      </c>
      <c r="X208" s="9">
        <v>0</v>
      </c>
      <c r="Y208" s="9">
        <f t="shared" si="205"/>
        <v>0</v>
      </c>
      <c r="Z208" s="9">
        <v>0</v>
      </c>
      <c r="AA208" s="9">
        <v>0</v>
      </c>
      <c r="AB208" s="9">
        <v>0</v>
      </c>
      <c r="AC208" s="9">
        <v>0</v>
      </c>
      <c r="AD208" s="9">
        <v>0</v>
      </c>
      <c r="AE208" s="9">
        <f t="shared" si="206"/>
        <v>5000000</v>
      </c>
      <c r="AF208" s="9">
        <v>0</v>
      </c>
      <c r="AG208" s="9">
        <v>0</v>
      </c>
      <c r="AH208" s="9">
        <v>0</v>
      </c>
      <c r="AI208" s="9">
        <v>5000000</v>
      </c>
      <c r="AJ208" s="9">
        <f t="shared" si="207"/>
        <v>0</v>
      </c>
      <c r="AK208" s="9">
        <v>0</v>
      </c>
      <c r="AL208" s="9">
        <f t="shared" si="208"/>
        <v>0</v>
      </c>
      <c r="AM208" s="9">
        <v>0</v>
      </c>
      <c r="AN208" s="9">
        <v>0</v>
      </c>
      <c r="AO208" s="9">
        <v>0</v>
      </c>
      <c r="AQ208" s="14"/>
      <c r="AR208" s="14"/>
    </row>
    <row r="209" spans="1:44" x14ac:dyDescent="0.25">
      <c r="A209" s="11"/>
      <c r="B209" s="11"/>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Q209" s="14"/>
      <c r="AR209" s="14"/>
    </row>
    <row r="210" spans="1:44" s="15" customFormat="1" x14ac:dyDescent="0.25">
      <c r="A210" s="12" t="s">
        <v>329</v>
      </c>
      <c r="B210" s="12" t="s">
        <v>330</v>
      </c>
      <c r="C210" s="13">
        <f>SUM(C211)</f>
        <v>680000000</v>
      </c>
      <c r="D210" s="13">
        <f>SUM(D211)</f>
        <v>0</v>
      </c>
      <c r="E210" s="13">
        <f t="shared" ref="E210:AO210" si="210">SUM(E211)</f>
        <v>0</v>
      </c>
      <c r="F210" s="13">
        <f t="shared" si="210"/>
        <v>0</v>
      </c>
      <c r="G210" s="13">
        <f t="shared" si="210"/>
        <v>0</v>
      </c>
      <c r="H210" s="13">
        <f t="shared" si="210"/>
        <v>0</v>
      </c>
      <c r="I210" s="13">
        <f t="shared" si="210"/>
        <v>0</v>
      </c>
      <c r="J210" s="13">
        <f t="shared" si="210"/>
        <v>0</v>
      </c>
      <c r="K210" s="13">
        <f t="shared" si="210"/>
        <v>0</v>
      </c>
      <c r="L210" s="13">
        <f t="shared" si="210"/>
        <v>0</v>
      </c>
      <c r="M210" s="13">
        <f t="shared" si="210"/>
        <v>0</v>
      </c>
      <c r="N210" s="13">
        <f t="shared" si="210"/>
        <v>0</v>
      </c>
      <c r="O210" s="13">
        <f t="shared" si="210"/>
        <v>0</v>
      </c>
      <c r="P210" s="13">
        <f t="shared" si="210"/>
        <v>0</v>
      </c>
      <c r="Q210" s="13">
        <f t="shared" si="210"/>
        <v>0</v>
      </c>
      <c r="R210" s="13">
        <f t="shared" si="210"/>
        <v>0</v>
      </c>
      <c r="S210" s="13">
        <f t="shared" si="210"/>
        <v>0</v>
      </c>
      <c r="T210" s="13">
        <f t="shared" si="210"/>
        <v>0</v>
      </c>
      <c r="U210" s="13">
        <f t="shared" si="210"/>
        <v>0</v>
      </c>
      <c r="V210" s="13">
        <f t="shared" si="210"/>
        <v>0</v>
      </c>
      <c r="W210" s="13">
        <f t="shared" si="210"/>
        <v>0</v>
      </c>
      <c r="X210" s="13">
        <f t="shared" si="210"/>
        <v>0</v>
      </c>
      <c r="Y210" s="13">
        <f t="shared" si="210"/>
        <v>0</v>
      </c>
      <c r="Z210" s="13">
        <f t="shared" si="210"/>
        <v>0</v>
      </c>
      <c r="AA210" s="13">
        <f t="shared" si="210"/>
        <v>0</v>
      </c>
      <c r="AB210" s="13">
        <f t="shared" si="210"/>
        <v>0</v>
      </c>
      <c r="AC210" s="13">
        <f t="shared" si="210"/>
        <v>0</v>
      </c>
      <c r="AD210" s="13">
        <f t="shared" si="210"/>
        <v>0</v>
      </c>
      <c r="AE210" s="13">
        <f t="shared" si="210"/>
        <v>680000000</v>
      </c>
      <c r="AF210" s="13">
        <f t="shared" si="210"/>
        <v>0</v>
      </c>
      <c r="AG210" s="13">
        <f t="shared" si="210"/>
        <v>0</v>
      </c>
      <c r="AH210" s="13">
        <f t="shared" si="210"/>
        <v>0</v>
      </c>
      <c r="AI210" s="13">
        <f t="shared" si="210"/>
        <v>680000000</v>
      </c>
      <c r="AJ210" s="13">
        <f t="shared" si="210"/>
        <v>0</v>
      </c>
      <c r="AK210" s="13">
        <f t="shared" si="210"/>
        <v>0</v>
      </c>
      <c r="AL210" s="13">
        <f t="shared" si="210"/>
        <v>0</v>
      </c>
      <c r="AM210" s="13">
        <f t="shared" si="210"/>
        <v>0</v>
      </c>
      <c r="AN210" s="13">
        <f t="shared" si="210"/>
        <v>0</v>
      </c>
      <c r="AO210" s="13">
        <f t="shared" si="210"/>
        <v>0</v>
      </c>
      <c r="AQ210" s="14"/>
      <c r="AR210" s="14"/>
    </row>
    <row r="211" spans="1:44" x14ac:dyDescent="0.25">
      <c r="A211" s="11" t="s">
        <v>331</v>
      </c>
      <c r="B211" s="11" t="s">
        <v>332</v>
      </c>
      <c r="C211" s="9">
        <f t="shared" ref="C211" si="211">SUM(D211+Y211+AE211+AJ211)</f>
        <v>680000000</v>
      </c>
      <c r="D211" s="9">
        <f t="shared" ref="D211" si="212">SUM(E211:X211)</f>
        <v>0</v>
      </c>
      <c r="E211" s="9">
        <v>0</v>
      </c>
      <c r="F211" s="9">
        <v>0</v>
      </c>
      <c r="G211" s="9">
        <v>0</v>
      </c>
      <c r="H211" s="9">
        <v>0</v>
      </c>
      <c r="I211" s="9">
        <v>0</v>
      </c>
      <c r="J211" s="9">
        <v>0</v>
      </c>
      <c r="K211" s="9">
        <v>0</v>
      </c>
      <c r="L211" s="9">
        <v>0</v>
      </c>
      <c r="M211" s="9">
        <v>0</v>
      </c>
      <c r="N211" s="9">
        <v>0</v>
      </c>
      <c r="O211" s="9">
        <v>0</v>
      </c>
      <c r="P211" s="9">
        <v>0</v>
      </c>
      <c r="Q211" s="9">
        <v>0</v>
      </c>
      <c r="R211" s="9">
        <v>0</v>
      </c>
      <c r="S211" s="9">
        <v>0</v>
      </c>
      <c r="T211" s="9">
        <v>0</v>
      </c>
      <c r="U211" s="9">
        <v>0</v>
      </c>
      <c r="V211" s="9">
        <v>0</v>
      </c>
      <c r="W211" s="9">
        <v>0</v>
      </c>
      <c r="X211" s="9">
        <v>0</v>
      </c>
      <c r="Y211" s="9">
        <f t="shared" ref="Y211" si="213">SUM(Z211:AD211)</f>
        <v>0</v>
      </c>
      <c r="Z211" s="9">
        <v>0</v>
      </c>
      <c r="AA211" s="9">
        <v>0</v>
      </c>
      <c r="AB211" s="9">
        <v>0</v>
      </c>
      <c r="AC211" s="9">
        <v>0</v>
      </c>
      <c r="AD211" s="9">
        <v>0</v>
      </c>
      <c r="AE211" s="9">
        <f t="shared" ref="AE211" si="214">SUM(AF211:AI211)</f>
        <v>680000000</v>
      </c>
      <c r="AF211" s="9">
        <v>0</v>
      </c>
      <c r="AG211" s="9">
        <v>0</v>
      </c>
      <c r="AH211" s="9">
        <v>0</v>
      </c>
      <c r="AI211" s="9">
        <v>680000000</v>
      </c>
      <c r="AJ211" s="9">
        <f t="shared" ref="AJ211" si="215">SUM(AK211:AL211)</f>
        <v>0</v>
      </c>
      <c r="AK211" s="9">
        <v>0</v>
      </c>
      <c r="AL211" s="9">
        <f t="shared" ref="AL211" si="216">SUM(AM211:AO211)</f>
        <v>0</v>
      </c>
      <c r="AM211" s="9">
        <v>0</v>
      </c>
      <c r="AN211" s="9">
        <v>0</v>
      </c>
      <c r="AO211" s="9">
        <v>0</v>
      </c>
      <c r="AQ211" s="14"/>
      <c r="AR211" s="14"/>
    </row>
    <row r="212" spans="1:44" x14ac:dyDescent="0.25">
      <c r="A212" s="11"/>
      <c r="B212" s="11"/>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Q212" s="14"/>
      <c r="AR212" s="14"/>
    </row>
    <row r="213" spans="1:44" s="15" customFormat="1" x14ac:dyDescent="0.25">
      <c r="A213" s="12" t="s">
        <v>333</v>
      </c>
      <c r="B213" s="12" t="s">
        <v>334</v>
      </c>
      <c r="C213" s="13">
        <f>SUM(C214)</f>
        <v>874025412</v>
      </c>
      <c r="D213" s="13">
        <f>SUM(D214)</f>
        <v>556089859</v>
      </c>
      <c r="E213" s="13">
        <f t="shared" ref="E213:AO213" si="217">SUM(E214)</f>
        <v>0</v>
      </c>
      <c r="F213" s="13">
        <f t="shared" si="217"/>
        <v>2983200</v>
      </c>
      <c r="G213" s="13">
        <f t="shared" si="217"/>
        <v>0</v>
      </c>
      <c r="H213" s="13">
        <f t="shared" si="217"/>
        <v>0</v>
      </c>
      <c r="I213" s="13">
        <f t="shared" si="217"/>
        <v>453106659</v>
      </c>
      <c r="J213" s="13">
        <f t="shared" si="217"/>
        <v>0</v>
      </c>
      <c r="K213" s="13">
        <f t="shared" si="217"/>
        <v>0</v>
      </c>
      <c r="L213" s="13">
        <f t="shared" si="217"/>
        <v>0</v>
      </c>
      <c r="M213" s="13">
        <f t="shared" si="217"/>
        <v>0</v>
      </c>
      <c r="N213" s="13">
        <f t="shared" si="217"/>
        <v>0</v>
      </c>
      <c r="O213" s="13">
        <f t="shared" si="217"/>
        <v>0</v>
      </c>
      <c r="P213" s="13">
        <f t="shared" si="217"/>
        <v>0</v>
      </c>
      <c r="Q213" s="13">
        <f t="shared" si="217"/>
        <v>0</v>
      </c>
      <c r="R213" s="13">
        <f t="shared" si="217"/>
        <v>0</v>
      </c>
      <c r="S213" s="13">
        <f t="shared" si="217"/>
        <v>100000000</v>
      </c>
      <c r="T213" s="13">
        <f t="shared" si="217"/>
        <v>0</v>
      </c>
      <c r="U213" s="13">
        <f t="shared" si="217"/>
        <v>0</v>
      </c>
      <c r="V213" s="13">
        <f t="shared" si="217"/>
        <v>0</v>
      </c>
      <c r="W213" s="13">
        <f t="shared" si="217"/>
        <v>0</v>
      </c>
      <c r="X213" s="13">
        <f t="shared" si="217"/>
        <v>0</v>
      </c>
      <c r="Y213" s="13">
        <f t="shared" si="217"/>
        <v>16900000</v>
      </c>
      <c r="Z213" s="13">
        <f t="shared" si="217"/>
        <v>1500000</v>
      </c>
      <c r="AA213" s="13">
        <f t="shared" si="217"/>
        <v>0</v>
      </c>
      <c r="AB213" s="13">
        <f t="shared" si="217"/>
        <v>12800000</v>
      </c>
      <c r="AC213" s="13">
        <f t="shared" si="217"/>
        <v>0</v>
      </c>
      <c r="AD213" s="13">
        <f t="shared" si="217"/>
        <v>2600000</v>
      </c>
      <c r="AE213" s="13">
        <f t="shared" si="217"/>
        <v>0</v>
      </c>
      <c r="AF213" s="13">
        <f t="shared" si="217"/>
        <v>0</v>
      </c>
      <c r="AG213" s="13">
        <f t="shared" si="217"/>
        <v>0</v>
      </c>
      <c r="AH213" s="13">
        <f t="shared" si="217"/>
        <v>0</v>
      </c>
      <c r="AI213" s="13">
        <f t="shared" si="217"/>
        <v>0</v>
      </c>
      <c r="AJ213" s="13">
        <f t="shared" si="217"/>
        <v>301035553</v>
      </c>
      <c r="AK213" s="13">
        <f t="shared" si="217"/>
        <v>301035553</v>
      </c>
      <c r="AL213" s="13">
        <f t="shared" si="217"/>
        <v>0</v>
      </c>
      <c r="AM213" s="13">
        <f t="shared" si="217"/>
        <v>0</v>
      </c>
      <c r="AN213" s="13">
        <f t="shared" si="217"/>
        <v>0</v>
      </c>
      <c r="AO213" s="13">
        <f t="shared" si="217"/>
        <v>0</v>
      </c>
      <c r="AQ213" s="14"/>
      <c r="AR213" s="14"/>
    </row>
    <row r="214" spans="1:44" x14ac:dyDescent="0.25">
      <c r="A214" s="11" t="s">
        <v>335</v>
      </c>
      <c r="B214" s="11" t="s">
        <v>336</v>
      </c>
      <c r="C214" s="9">
        <f t="shared" ref="C214" si="218">SUM(D214+Y214+AE214+AJ214)</f>
        <v>874025412</v>
      </c>
      <c r="D214" s="9">
        <f t="shared" ref="D214" si="219">SUM(E214:X214)</f>
        <v>556089859</v>
      </c>
      <c r="E214" s="9">
        <v>0</v>
      </c>
      <c r="F214" s="9">
        <v>2983200</v>
      </c>
      <c r="G214" s="9">
        <v>0</v>
      </c>
      <c r="H214" s="9">
        <v>0</v>
      </c>
      <c r="I214" s="9">
        <f>453106659</f>
        <v>453106659</v>
      </c>
      <c r="J214" s="9">
        <v>0</v>
      </c>
      <c r="K214" s="9">
        <v>0</v>
      </c>
      <c r="L214" s="9">
        <v>0</v>
      </c>
      <c r="M214" s="9">
        <v>0</v>
      </c>
      <c r="N214" s="9">
        <v>0</v>
      </c>
      <c r="O214" s="9">
        <v>0</v>
      </c>
      <c r="P214" s="9">
        <v>0</v>
      </c>
      <c r="Q214" s="9">
        <v>0</v>
      </c>
      <c r="R214" s="9">
        <v>0</v>
      </c>
      <c r="S214" s="9">
        <v>100000000</v>
      </c>
      <c r="T214" s="9">
        <v>0</v>
      </c>
      <c r="U214" s="9">
        <v>0</v>
      </c>
      <c r="V214" s="9">
        <v>0</v>
      </c>
      <c r="W214" s="9">
        <v>0</v>
      </c>
      <c r="X214" s="9">
        <v>0</v>
      </c>
      <c r="Y214" s="9">
        <f t="shared" ref="Y214" si="220">SUM(Z214:AD214)</f>
        <v>16900000</v>
      </c>
      <c r="Z214" s="9">
        <v>1500000</v>
      </c>
      <c r="AA214" s="9">
        <v>0</v>
      </c>
      <c r="AB214" s="9">
        <v>12800000</v>
      </c>
      <c r="AC214" s="9">
        <v>0</v>
      </c>
      <c r="AD214" s="9">
        <v>2600000</v>
      </c>
      <c r="AE214" s="9">
        <v>0</v>
      </c>
      <c r="AF214" s="9">
        <v>0</v>
      </c>
      <c r="AG214" s="9">
        <v>0</v>
      </c>
      <c r="AH214" s="9">
        <v>0</v>
      </c>
      <c r="AI214" s="9">
        <v>0</v>
      </c>
      <c r="AJ214" s="9">
        <f t="shared" ref="AJ214" si="221">SUM(AK214:AL214)</f>
        <v>301035553</v>
      </c>
      <c r="AK214" s="9">
        <v>301035553</v>
      </c>
      <c r="AL214" s="9">
        <f t="shared" ref="AL214" si="222">SUM(AM214:AO214)</f>
        <v>0</v>
      </c>
      <c r="AM214" s="9">
        <v>0</v>
      </c>
      <c r="AN214" s="9">
        <v>0</v>
      </c>
      <c r="AO214" s="9">
        <v>0</v>
      </c>
      <c r="AQ214" s="14"/>
      <c r="AR214" s="14"/>
    </row>
    <row r="215" spans="1:44" x14ac:dyDescent="0.25">
      <c r="A215" s="11"/>
      <c r="B215" s="11"/>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Q215" s="14"/>
      <c r="AR215" s="14"/>
    </row>
    <row r="216" spans="1:44" s="15" customFormat="1" x14ac:dyDescent="0.25">
      <c r="A216" s="12" t="s">
        <v>337</v>
      </c>
      <c r="B216" s="12" t="s">
        <v>338</v>
      </c>
      <c r="C216" s="13">
        <f>SUM(C217+C220+C225+C229+C233)</f>
        <v>899824890</v>
      </c>
      <c r="D216" s="13">
        <f>SUM(D217+D220+D225+D229+D233)</f>
        <v>602086543</v>
      </c>
      <c r="E216" s="13">
        <f t="shared" ref="E216:AO216" si="223">SUM(E217+E220+E225+E229+E233)</f>
        <v>0</v>
      </c>
      <c r="F216" s="13">
        <f t="shared" si="223"/>
        <v>2000000</v>
      </c>
      <c r="G216" s="13">
        <f t="shared" si="223"/>
        <v>1500000</v>
      </c>
      <c r="H216" s="13">
        <f t="shared" si="223"/>
        <v>5125000</v>
      </c>
      <c r="I216" s="13">
        <f t="shared" si="223"/>
        <v>3000000</v>
      </c>
      <c r="J216" s="13">
        <f t="shared" si="223"/>
        <v>500000</v>
      </c>
      <c r="K216" s="13">
        <f t="shared" si="223"/>
        <v>600000</v>
      </c>
      <c r="L216" s="13">
        <f t="shared" si="223"/>
        <v>1500000</v>
      </c>
      <c r="M216" s="13">
        <f t="shared" si="223"/>
        <v>144500000</v>
      </c>
      <c r="N216" s="13">
        <f t="shared" si="223"/>
        <v>36700000</v>
      </c>
      <c r="O216" s="13">
        <f t="shared" si="223"/>
        <v>3900000</v>
      </c>
      <c r="P216" s="13">
        <f t="shared" si="223"/>
        <v>363761543</v>
      </c>
      <c r="Q216" s="13">
        <f t="shared" si="223"/>
        <v>1500000</v>
      </c>
      <c r="R216" s="13">
        <f t="shared" si="223"/>
        <v>1000000</v>
      </c>
      <c r="S216" s="13">
        <f t="shared" si="223"/>
        <v>1000000</v>
      </c>
      <c r="T216" s="13">
        <f t="shared" si="223"/>
        <v>31000000</v>
      </c>
      <c r="U216" s="13">
        <f t="shared" si="223"/>
        <v>1500000</v>
      </c>
      <c r="V216" s="13">
        <f t="shared" si="223"/>
        <v>1000000</v>
      </c>
      <c r="W216" s="13">
        <f t="shared" si="223"/>
        <v>1000000</v>
      </c>
      <c r="X216" s="13">
        <f t="shared" si="223"/>
        <v>1000000</v>
      </c>
      <c r="Y216" s="13">
        <f t="shared" si="223"/>
        <v>8500000</v>
      </c>
      <c r="Z216" s="13">
        <f t="shared" si="223"/>
        <v>1000000</v>
      </c>
      <c r="AA216" s="13">
        <f t="shared" si="223"/>
        <v>1500000</v>
      </c>
      <c r="AB216" s="13">
        <f t="shared" si="223"/>
        <v>2500000</v>
      </c>
      <c r="AC216" s="13">
        <f t="shared" si="223"/>
        <v>2500000</v>
      </c>
      <c r="AD216" s="13">
        <f t="shared" si="223"/>
        <v>1000000</v>
      </c>
      <c r="AE216" s="13">
        <f t="shared" si="223"/>
        <v>8000000</v>
      </c>
      <c r="AF216" s="13">
        <f t="shared" si="223"/>
        <v>1000000</v>
      </c>
      <c r="AG216" s="13">
        <f t="shared" si="223"/>
        <v>2000000</v>
      </c>
      <c r="AH216" s="13">
        <f t="shared" si="223"/>
        <v>1000000</v>
      </c>
      <c r="AI216" s="13">
        <f t="shared" si="223"/>
        <v>4000000</v>
      </c>
      <c r="AJ216" s="13">
        <f t="shared" si="223"/>
        <v>281238347</v>
      </c>
      <c r="AK216" s="13">
        <f t="shared" si="223"/>
        <v>275638347</v>
      </c>
      <c r="AL216" s="13">
        <f t="shared" si="223"/>
        <v>5600000</v>
      </c>
      <c r="AM216" s="13">
        <f t="shared" si="223"/>
        <v>600000</v>
      </c>
      <c r="AN216" s="13">
        <f t="shared" si="223"/>
        <v>1500000</v>
      </c>
      <c r="AO216" s="13">
        <f t="shared" si="223"/>
        <v>3500000</v>
      </c>
      <c r="AQ216" s="14"/>
      <c r="AR216" s="14"/>
    </row>
    <row r="217" spans="1:44" s="15" customFormat="1" x14ac:dyDescent="0.25">
      <c r="A217" s="12" t="s">
        <v>339</v>
      </c>
      <c r="B217" s="12" t="s">
        <v>340</v>
      </c>
      <c r="C217" s="13">
        <f>SUM(C218)</f>
        <v>36000000</v>
      </c>
      <c r="D217" s="13">
        <f>SUM(D218)</f>
        <v>36000000</v>
      </c>
      <c r="E217" s="13">
        <f t="shared" ref="E217:AO217" si="224">SUM(E218)</f>
        <v>0</v>
      </c>
      <c r="F217" s="13">
        <f t="shared" si="224"/>
        <v>0</v>
      </c>
      <c r="G217" s="13">
        <f t="shared" si="224"/>
        <v>0</v>
      </c>
      <c r="H217" s="13">
        <f t="shared" si="224"/>
        <v>0</v>
      </c>
      <c r="I217" s="13">
        <f t="shared" si="224"/>
        <v>0</v>
      </c>
      <c r="J217" s="13">
        <f t="shared" si="224"/>
        <v>0</v>
      </c>
      <c r="K217" s="13">
        <f t="shared" si="224"/>
        <v>0</v>
      </c>
      <c r="L217" s="13">
        <f t="shared" si="224"/>
        <v>0</v>
      </c>
      <c r="M217" s="13">
        <f t="shared" si="224"/>
        <v>0</v>
      </c>
      <c r="N217" s="13">
        <f t="shared" si="224"/>
        <v>36000000</v>
      </c>
      <c r="O217" s="13">
        <f t="shared" si="224"/>
        <v>0</v>
      </c>
      <c r="P217" s="13">
        <f t="shared" si="224"/>
        <v>0</v>
      </c>
      <c r="Q217" s="13">
        <f t="shared" si="224"/>
        <v>0</v>
      </c>
      <c r="R217" s="13">
        <f t="shared" si="224"/>
        <v>0</v>
      </c>
      <c r="S217" s="13">
        <f t="shared" si="224"/>
        <v>0</v>
      </c>
      <c r="T217" s="13">
        <f t="shared" si="224"/>
        <v>0</v>
      </c>
      <c r="U217" s="13">
        <f t="shared" si="224"/>
        <v>0</v>
      </c>
      <c r="V217" s="13">
        <f t="shared" si="224"/>
        <v>0</v>
      </c>
      <c r="W217" s="13">
        <f t="shared" si="224"/>
        <v>0</v>
      </c>
      <c r="X217" s="13">
        <f t="shared" si="224"/>
        <v>0</v>
      </c>
      <c r="Y217" s="13">
        <f t="shared" si="224"/>
        <v>0</v>
      </c>
      <c r="Z217" s="13">
        <f t="shared" si="224"/>
        <v>0</v>
      </c>
      <c r="AA217" s="13">
        <f t="shared" si="224"/>
        <v>0</v>
      </c>
      <c r="AB217" s="13">
        <f t="shared" si="224"/>
        <v>0</v>
      </c>
      <c r="AC217" s="13">
        <f t="shared" si="224"/>
        <v>0</v>
      </c>
      <c r="AD217" s="13">
        <f t="shared" si="224"/>
        <v>0</v>
      </c>
      <c r="AE217" s="13">
        <f t="shared" si="224"/>
        <v>0</v>
      </c>
      <c r="AF217" s="13">
        <f t="shared" si="224"/>
        <v>0</v>
      </c>
      <c r="AG217" s="13">
        <f t="shared" si="224"/>
        <v>0</v>
      </c>
      <c r="AH217" s="13">
        <f t="shared" si="224"/>
        <v>0</v>
      </c>
      <c r="AI217" s="13">
        <f t="shared" si="224"/>
        <v>0</v>
      </c>
      <c r="AJ217" s="13">
        <f t="shared" si="224"/>
        <v>0</v>
      </c>
      <c r="AK217" s="13">
        <f t="shared" si="224"/>
        <v>0</v>
      </c>
      <c r="AL217" s="13">
        <f t="shared" si="224"/>
        <v>0</v>
      </c>
      <c r="AM217" s="13">
        <f t="shared" si="224"/>
        <v>0</v>
      </c>
      <c r="AN217" s="13">
        <f t="shared" si="224"/>
        <v>0</v>
      </c>
      <c r="AO217" s="13">
        <f t="shared" si="224"/>
        <v>0</v>
      </c>
      <c r="AQ217" s="14"/>
      <c r="AR217" s="14"/>
    </row>
    <row r="218" spans="1:44" x14ac:dyDescent="0.25">
      <c r="A218" s="11" t="s">
        <v>341</v>
      </c>
      <c r="B218" s="11" t="s">
        <v>342</v>
      </c>
      <c r="C218" s="9">
        <f t="shared" ref="C218" si="225">SUM(D218+Y218+AE218+AJ218)</f>
        <v>36000000</v>
      </c>
      <c r="D218" s="9">
        <f t="shared" ref="D218" si="226">SUM(E218:X218)</f>
        <v>36000000</v>
      </c>
      <c r="E218" s="9">
        <v>0</v>
      </c>
      <c r="F218" s="9">
        <v>0</v>
      </c>
      <c r="G218" s="9">
        <v>0</v>
      </c>
      <c r="H218" s="9">
        <v>0</v>
      </c>
      <c r="I218" s="9">
        <v>0</v>
      </c>
      <c r="J218" s="9">
        <v>0</v>
      </c>
      <c r="K218" s="9">
        <v>0</v>
      </c>
      <c r="L218" s="9">
        <v>0</v>
      </c>
      <c r="M218" s="9">
        <v>0</v>
      </c>
      <c r="N218" s="9">
        <v>36000000</v>
      </c>
      <c r="O218" s="9">
        <v>0</v>
      </c>
      <c r="P218" s="9">
        <v>0</v>
      </c>
      <c r="Q218" s="9">
        <v>0</v>
      </c>
      <c r="R218" s="9">
        <v>0</v>
      </c>
      <c r="S218" s="9">
        <v>0</v>
      </c>
      <c r="T218" s="9">
        <v>0</v>
      </c>
      <c r="U218" s="9">
        <v>0</v>
      </c>
      <c r="V218" s="9">
        <v>0</v>
      </c>
      <c r="W218" s="9">
        <v>0</v>
      </c>
      <c r="X218" s="9">
        <v>0</v>
      </c>
      <c r="Y218" s="9">
        <f t="shared" ref="Y218" si="227">SUM(Z218:AD218)</f>
        <v>0</v>
      </c>
      <c r="Z218" s="9">
        <v>0</v>
      </c>
      <c r="AA218" s="9">
        <v>0</v>
      </c>
      <c r="AB218" s="9">
        <v>0</v>
      </c>
      <c r="AC218" s="9">
        <v>0</v>
      </c>
      <c r="AD218" s="9">
        <v>0</v>
      </c>
      <c r="AE218" s="9">
        <f t="shared" ref="AE218" si="228">SUM(AF218:AI218)</f>
        <v>0</v>
      </c>
      <c r="AF218" s="9">
        <v>0</v>
      </c>
      <c r="AG218" s="9">
        <v>0</v>
      </c>
      <c r="AH218" s="9">
        <v>0</v>
      </c>
      <c r="AI218" s="9">
        <v>0</v>
      </c>
      <c r="AJ218" s="9">
        <f t="shared" ref="AJ218" si="229">SUM(AK218:AL218)</f>
        <v>0</v>
      </c>
      <c r="AK218" s="9">
        <v>0</v>
      </c>
      <c r="AL218" s="9">
        <f t="shared" ref="AL218" si="230">SUM(AM218:AO218)</f>
        <v>0</v>
      </c>
      <c r="AM218" s="9">
        <v>0</v>
      </c>
      <c r="AN218" s="9">
        <v>0</v>
      </c>
      <c r="AO218" s="9">
        <v>0</v>
      </c>
      <c r="AQ218" s="14"/>
      <c r="AR218" s="14"/>
    </row>
    <row r="219" spans="1:44" x14ac:dyDescent="0.25">
      <c r="A219" s="11"/>
      <c r="B219" s="11"/>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Q219" s="14"/>
      <c r="AR219" s="14"/>
    </row>
    <row r="220" spans="1:44" s="15" customFormat="1" x14ac:dyDescent="0.25">
      <c r="A220" s="12" t="s">
        <v>343</v>
      </c>
      <c r="B220" s="12" t="s">
        <v>344</v>
      </c>
      <c r="C220" s="13">
        <f>SUM(C221:C223)</f>
        <v>7400000</v>
      </c>
      <c r="D220" s="13">
        <f>SUM(D221:D223)</f>
        <v>6025000</v>
      </c>
      <c r="E220" s="13">
        <f t="shared" ref="E220:AO220" si="231">SUM(E221:E223)</f>
        <v>0</v>
      </c>
      <c r="F220" s="13">
        <f t="shared" si="231"/>
        <v>0</v>
      </c>
      <c r="G220" s="13">
        <f t="shared" si="231"/>
        <v>0</v>
      </c>
      <c r="H220" s="13">
        <f t="shared" si="231"/>
        <v>4125000</v>
      </c>
      <c r="I220" s="13">
        <f t="shared" si="231"/>
        <v>0</v>
      </c>
      <c r="J220" s="13">
        <f t="shared" si="231"/>
        <v>0</v>
      </c>
      <c r="K220" s="13">
        <f t="shared" si="231"/>
        <v>0</v>
      </c>
      <c r="L220" s="13">
        <f t="shared" si="231"/>
        <v>0</v>
      </c>
      <c r="M220" s="13">
        <f t="shared" si="231"/>
        <v>0</v>
      </c>
      <c r="N220" s="13">
        <f t="shared" si="231"/>
        <v>0</v>
      </c>
      <c r="O220" s="13">
        <f t="shared" si="231"/>
        <v>500000</v>
      </c>
      <c r="P220" s="13">
        <f t="shared" si="231"/>
        <v>1400000</v>
      </c>
      <c r="Q220" s="13">
        <f t="shared" si="231"/>
        <v>0</v>
      </c>
      <c r="R220" s="13">
        <f t="shared" si="231"/>
        <v>0</v>
      </c>
      <c r="S220" s="13">
        <f t="shared" si="231"/>
        <v>0</v>
      </c>
      <c r="T220" s="13">
        <f t="shared" si="231"/>
        <v>0</v>
      </c>
      <c r="U220" s="13">
        <f t="shared" si="231"/>
        <v>0</v>
      </c>
      <c r="V220" s="13">
        <f t="shared" si="231"/>
        <v>0</v>
      </c>
      <c r="W220" s="13">
        <f t="shared" si="231"/>
        <v>0</v>
      </c>
      <c r="X220" s="13">
        <f t="shared" si="231"/>
        <v>0</v>
      </c>
      <c r="Y220" s="13">
        <f t="shared" si="231"/>
        <v>0</v>
      </c>
      <c r="Z220" s="13">
        <f t="shared" si="231"/>
        <v>0</v>
      </c>
      <c r="AA220" s="13">
        <f t="shared" si="231"/>
        <v>0</v>
      </c>
      <c r="AB220" s="13">
        <f t="shared" si="231"/>
        <v>0</v>
      </c>
      <c r="AC220" s="13">
        <f t="shared" si="231"/>
        <v>0</v>
      </c>
      <c r="AD220" s="13">
        <f t="shared" si="231"/>
        <v>0</v>
      </c>
      <c r="AE220" s="13">
        <f t="shared" si="231"/>
        <v>0</v>
      </c>
      <c r="AF220" s="13">
        <f t="shared" si="231"/>
        <v>0</v>
      </c>
      <c r="AG220" s="13">
        <f t="shared" si="231"/>
        <v>0</v>
      </c>
      <c r="AH220" s="13">
        <f t="shared" si="231"/>
        <v>0</v>
      </c>
      <c r="AI220" s="13">
        <f t="shared" si="231"/>
        <v>0</v>
      </c>
      <c r="AJ220" s="13">
        <f t="shared" si="231"/>
        <v>1375000</v>
      </c>
      <c r="AK220" s="13">
        <f t="shared" si="231"/>
        <v>1375000</v>
      </c>
      <c r="AL220" s="13">
        <f t="shared" si="231"/>
        <v>0</v>
      </c>
      <c r="AM220" s="13">
        <f t="shared" si="231"/>
        <v>0</v>
      </c>
      <c r="AN220" s="13">
        <f t="shared" si="231"/>
        <v>0</v>
      </c>
      <c r="AO220" s="13">
        <f t="shared" si="231"/>
        <v>0</v>
      </c>
      <c r="AQ220" s="14"/>
      <c r="AR220" s="14"/>
    </row>
    <row r="221" spans="1:44" x14ac:dyDescent="0.25">
      <c r="A221" s="11" t="s">
        <v>345</v>
      </c>
      <c r="B221" s="11" t="s">
        <v>346</v>
      </c>
      <c r="C221" s="9">
        <f t="shared" ref="C221:C223" si="232">SUM(D221+Y221+AE221+AJ221)</f>
        <v>1100000</v>
      </c>
      <c r="D221" s="9">
        <f t="shared" ref="D221:D223" si="233">SUM(E221:X221)</f>
        <v>1100000</v>
      </c>
      <c r="E221" s="9">
        <v>0</v>
      </c>
      <c r="F221" s="9">
        <v>0</v>
      </c>
      <c r="G221" s="9">
        <v>0</v>
      </c>
      <c r="H221" s="9">
        <v>0</v>
      </c>
      <c r="I221" s="9">
        <v>0</v>
      </c>
      <c r="J221" s="9">
        <v>0</v>
      </c>
      <c r="K221" s="9">
        <v>0</v>
      </c>
      <c r="L221" s="9">
        <v>0</v>
      </c>
      <c r="M221" s="9">
        <v>0</v>
      </c>
      <c r="N221" s="9">
        <v>0</v>
      </c>
      <c r="O221" s="9">
        <v>0</v>
      </c>
      <c r="P221" s="9">
        <v>1100000</v>
      </c>
      <c r="Q221" s="9">
        <v>0</v>
      </c>
      <c r="R221" s="9">
        <v>0</v>
      </c>
      <c r="S221" s="9">
        <v>0</v>
      </c>
      <c r="T221" s="9">
        <v>0</v>
      </c>
      <c r="U221" s="9">
        <v>0</v>
      </c>
      <c r="V221" s="9">
        <v>0</v>
      </c>
      <c r="W221" s="9">
        <v>0</v>
      </c>
      <c r="X221" s="9">
        <v>0</v>
      </c>
      <c r="Y221" s="9">
        <f t="shared" ref="Y221:Y223" si="234">SUM(Z221:AD221)</f>
        <v>0</v>
      </c>
      <c r="Z221" s="9">
        <v>0</v>
      </c>
      <c r="AA221" s="9">
        <v>0</v>
      </c>
      <c r="AB221" s="9">
        <v>0</v>
      </c>
      <c r="AC221" s="9">
        <v>0</v>
      </c>
      <c r="AD221" s="9">
        <v>0</v>
      </c>
      <c r="AE221" s="9">
        <f t="shared" ref="AE221:AE223" si="235">SUM(AF221:AI221)</f>
        <v>0</v>
      </c>
      <c r="AF221" s="9">
        <v>0</v>
      </c>
      <c r="AG221" s="9">
        <v>0</v>
      </c>
      <c r="AH221" s="9">
        <v>0</v>
      </c>
      <c r="AI221" s="9">
        <v>0</v>
      </c>
      <c r="AJ221" s="9">
        <f t="shared" ref="AJ221:AJ223" si="236">SUM(AK221:AL221)</f>
        <v>0</v>
      </c>
      <c r="AK221" s="9">
        <v>0</v>
      </c>
      <c r="AL221" s="9">
        <f t="shared" ref="AL221:AL223" si="237">SUM(AM221:AO221)</f>
        <v>0</v>
      </c>
      <c r="AM221" s="9">
        <v>0</v>
      </c>
      <c r="AN221" s="9">
        <v>0</v>
      </c>
      <c r="AO221" s="9">
        <v>0</v>
      </c>
      <c r="AQ221" s="14"/>
      <c r="AR221" s="14"/>
    </row>
    <row r="222" spans="1:44" x14ac:dyDescent="0.25">
      <c r="A222" s="11" t="s">
        <v>347</v>
      </c>
      <c r="B222" s="11" t="s">
        <v>348</v>
      </c>
      <c r="C222" s="9">
        <f t="shared" si="232"/>
        <v>5500000</v>
      </c>
      <c r="D222" s="9">
        <f t="shared" si="233"/>
        <v>4125000</v>
      </c>
      <c r="E222" s="9">
        <v>0</v>
      </c>
      <c r="F222" s="9">
        <v>0</v>
      </c>
      <c r="G222" s="9">
        <v>0</v>
      </c>
      <c r="H222" s="9">
        <v>4125000</v>
      </c>
      <c r="I222" s="9">
        <v>0</v>
      </c>
      <c r="J222" s="9">
        <v>0</v>
      </c>
      <c r="K222" s="9">
        <v>0</v>
      </c>
      <c r="L222" s="9">
        <v>0</v>
      </c>
      <c r="M222" s="9">
        <v>0</v>
      </c>
      <c r="N222" s="9">
        <v>0</v>
      </c>
      <c r="O222" s="9">
        <v>0</v>
      </c>
      <c r="P222" s="9">
        <v>0</v>
      </c>
      <c r="Q222" s="9">
        <v>0</v>
      </c>
      <c r="R222" s="9">
        <v>0</v>
      </c>
      <c r="S222" s="9">
        <v>0</v>
      </c>
      <c r="T222" s="9">
        <v>0</v>
      </c>
      <c r="U222" s="9">
        <v>0</v>
      </c>
      <c r="V222" s="9">
        <v>0</v>
      </c>
      <c r="W222" s="9">
        <v>0</v>
      </c>
      <c r="X222" s="9">
        <v>0</v>
      </c>
      <c r="Y222" s="9">
        <f t="shared" si="234"/>
        <v>0</v>
      </c>
      <c r="Z222" s="9">
        <v>0</v>
      </c>
      <c r="AA222" s="9">
        <v>0</v>
      </c>
      <c r="AB222" s="9">
        <v>0</v>
      </c>
      <c r="AC222" s="9">
        <v>0</v>
      </c>
      <c r="AD222" s="9">
        <v>0</v>
      </c>
      <c r="AE222" s="9">
        <f t="shared" si="235"/>
        <v>0</v>
      </c>
      <c r="AF222" s="9">
        <v>0</v>
      </c>
      <c r="AG222" s="9">
        <v>0</v>
      </c>
      <c r="AH222" s="9">
        <v>0</v>
      </c>
      <c r="AI222" s="9">
        <v>0</v>
      </c>
      <c r="AJ222" s="9">
        <f t="shared" si="236"/>
        <v>1375000</v>
      </c>
      <c r="AK222" s="9">
        <v>1375000</v>
      </c>
      <c r="AL222" s="9">
        <f t="shared" si="237"/>
        <v>0</v>
      </c>
      <c r="AM222" s="9">
        <v>0</v>
      </c>
      <c r="AN222" s="9">
        <v>0</v>
      </c>
      <c r="AO222" s="9">
        <v>0</v>
      </c>
      <c r="AQ222" s="14"/>
      <c r="AR222" s="14"/>
    </row>
    <row r="223" spans="1:44" x14ac:dyDescent="0.25">
      <c r="A223" s="11" t="s">
        <v>349</v>
      </c>
      <c r="B223" s="11" t="s">
        <v>350</v>
      </c>
      <c r="C223" s="9">
        <f t="shared" si="232"/>
        <v>800000</v>
      </c>
      <c r="D223" s="9">
        <f t="shared" si="233"/>
        <v>800000</v>
      </c>
      <c r="E223" s="9">
        <v>0</v>
      </c>
      <c r="F223" s="9">
        <v>0</v>
      </c>
      <c r="G223" s="9">
        <v>0</v>
      </c>
      <c r="H223" s="9">
        <v>0</v>
      </c>
      <c r="I223" s="9">
        <v>0</v>
      </c>
      <c r="J223" s="9">
        <v>0</v>
      </c>
      <c r="K223" s="9">
        <v>0</v>
      </c>
      <c r="L223" s="9">
        <v>0</v>
      </c>
      <c r="M223" s="9">
        <v>0</v>
      </c>
      <c r="N223" s="9">
        <v>0</v>
      </c>
      <c r="O223" s="9">
        <v>500000</v>
      </c>
      <c r="P223" s="9">
        <v>300000</v>
      </c>
      <c r="Q223" s="9">
        <v>0</v>
      </c>
      <c r="R223" s="9">
        <v>0</v>
      </c>
      <c r="S223" s="9">
        <v>0</v>
      </c>
      <c r="T223" s="9">
        <v>0</v>
      </c>
      <c r="U223" s="9">
        <v>0</v>
      </c>
      <c r="V223" s="9">
        <v>0</v>
      </c>
      <c r="W223" s="9">
        <v>0</v>
      </c>
      <c r="X223" s="9">
        <v>0</v>
      </c>
      <c r="Y223" s="9">
        <f t="shared" si="234"/>
        <v>0</v>
      </c>
      <c r="Z223" s="9">
        <v>0</v>
      </c>
      <c r="AA223" s="9">
        <v>0</v>
      </c>
      <c r="AB223" s="9">
        <v>0</v>
      </c>
      <c r="AC223" s="9">
        <v>0</v>
      </c>
      <c r="AD223" s="9">
        <v>0</v>
      </c>
      <c r="AE223" s="9">
        <f t="shared" si="235"/>
        <v>0</v>
      </c>
      <c r="AF223" s="9">
        <v>0</v>
      </c>
      <c r="AG223" s="9">
        <v>0</v>
      </c>
      <c r="AH223" s="9">
        <v>0</v>
      </c>
      <c r="AI223" s="9">
        <v>0</v>
      </c>
      <c r="AJ223" s="9">
        <f t="shared" si="236"/>
        <v>0</v>
      </c>
      <c r="AK223" s="9"/>
      <c r="AL223" s="9">
        <f t="shared" si="237"/>
        <v>0</v>
      </c>
      <c r="AM223" s="9">
        <v>0</v>
      </c>
      <c r="AN223" s="9">
        <v>0</v>
      </c>
      <c r="AO223" s="9">
        <v>0</v>
      </c>
      <c r="AQ223" s="14"/>
      <c r="AR223" s="14"/>
    </row>
    <row r="224" spans="1:44" x14ac:dyDescent="0.25">
      <c r="A224" s="11"/>
      <c r="B224" s="11"/>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Q224" s="14"/>
      <c r="AR224" s="14"/>
    </row>
    <row r="225" spans="1:44" s="15" customFormat="1" x14ac:dyDescent="0.25">
      <c r="A225" s="12" t="s">
        <v>351</v>
      </c>
      <c r="B225" s="12" t="s">
        <v>352</v>
      </c>
      <c r="C225" s="13">
        <f>SUM(C226:C227)</f>
        <v>202384608</v>
      </c>
      <c r="D225" s="13">
        <f>SUM(D226:D227)</f>
        <v>161521261</v>
      </c>
      <c r="E225" s="13">
        <f t="shared" ref="E225:AO225" si="238">SUM(E226:E227)</f>
        <v>0</v>
      </c>
      <c r="F225" s="13">
        <f t="shared" si="238"/>
        <v>2000000</v>
      </c>
      <c r="G225" s="13">
        <f t="shared" si="238"/>
        <v>1500000</v>
      </c>
      <c r="H225" s="13">
        <f t="shared" si="238"/>
        <v>1000000</v>
      </c>
      <c r="I225" s="13">
        <f t="shared" si="238"/>
        <v>3000000</v>
      </c>
      <c r="J225" s="13">
        <f t="shared" si="238"/>
        <v>500000</v>
      </c>
      <c r="K225" s="13">
        <f t="shared" si="238"/>
        <v>600000</v>
      </c>
      <c r="L225" s="13">
        <f t="shared" si="238"/>
        <v>1500000</v>
      </c>
      <c r="M225" s="13">
        <f t="shared" si="238"/>
        <v>2500000</v>
      </c>
      <c r="N225" s="13">
        <f t="shared" si="238"/>
        <v>700000</v>
      </c>
      <c r="O225" s="13">
        <f t="shared" si="238"/>
        <v>2000000</v>
      </c>
      <c r="P225" s="13">
        <f t="shared" si="238"/>
        <v>138221261</v>
      </c>
      <c r="Q225" s="13">
        <f t="shared" si="238"/>
        <v>500000</v>
      </c>
      <c r="R225" s="13">
        <f t="shared" si="238"/>
        <v>1000000</v>
      </c>
      <c r="S225" s="13">
        <f t="shared" si="238"/>
        <v>1000000</v>
      </c>
      <c r="T225" s="13">
        <f t="shared" si="238"/>
        <v>1000000</v>
      </c>
      <c r="U225" s="13">
        <f t="shared" si="238"/>
        <v>1500000</v>
      </c>
      <c r="V225" s="13">
        <f t="shared" si="238"/>
        <v>1000000</v>
      </c>
      <c r="W225" s="13">
        <f t="shared" si="238"/>
        <v>1000000</v>
      </c>
      <c r="X225" s="13">
        <f t="shared" si="238"/>
        <v>1000000</v>
      </c>
      <c r="Y225" s="13">
        <f t="shared" si="238"/>
        <v>8500000</v>
      </c>
      <c r="Z225" s="13">
        <f t="shared" si="238"/>
        <v>1000000</v>
      </c>
      <c r="AA225" s="13">
        <f t="shared" si="238"/>
        <v>1500000</v>
      </c>
      <c r="AB225" s="13">
        <f t="shared" si="238"/>
        <v>2500000</v>
      </c>
      <c r="AC225" s="13">
        <f t="shared" si="238"/>
        <v>2500000</v>
      </c>
      <c r="AD225" s="13">
        <f t="shared" si="238"/>
        <v>1000000</v>
      </c>
      <c r="AE225" s="13">
        <f t="shared" si="238"/>
        <v>5500000</v>
      </c>
      <c r="AF225" s="13">
        <f t="shared" si="238"/>
        <v>1000000</v>
      </c>
      <c r="AG225" s="13">
        <f t="shared" si="238"/>
        <v>2000000</v>
      </c>
      <c r="AH225" s="13">
        <f t="shared" si="238"/>
        <v>1000000</v>
      </c>
      <c r="AI225" s="13">
        <f t="shared" si="238"/>
        <v>1500000</v>
      </c>
      <c r="AJ225" s="13">
        <f t="shared" si="238"/>
        <v>26863347</v>
      </c>
      <c r="AK225" s="13">
        <f t="shared" si="238"/>
        <v>23263347</v>
      </c>
      <c r="AL225" s="13">
        <f t="shared" si="238"/>
        <v>3600000</v>
      </c>
      <c r="AM225" s="13">
        <f t="shared" si="238"/>
        <v>600000</v>
      </c>
      <c r="AN225" s="13">
        <f t="shared" si="238"/>
        <v>1500000</v>
      </c>
      <c r="AO225" s="13">
        <f t="shared" si="238"/>
        <v>1500000</v>
      </c>
      <c r="AQ225" s="14"/>
      <c r="AR225" s="14"/>
    </row>
    <row r="226" spans="1:44" x14ac:dyDescent="0.25">
      <c r="A226" s="11" t="s">
        <v>353</v>
      </c>
      <c r="B226" s="11" t="s">
        <v>354</v>
      </c>
      <c r="C226" s="9">
        <f t="shared" ref="C226:C227" si="239">SUM(D226+Y226+AE226+AJ226)</f>
        <v>154484608</v>
      </c>
      <c r="D226" s="9">
        <f t="shared" ref="D226:D227" si="240">SUM(E226:X226)</f>
        <v>137221261</v>
      </c>
      <c r="E226" s="9">
        <v>0</v>
      </c>
      <c r="F226" s="9">
        <v>0</v>
      </c>
      <c r="G226" s="9">
        <v>0</v>
      </c>
      <c r="H226" s="9">
        <v>0</v>
      </c>
      <c r="I226" s="9">
        <v>0</v>
      </c>
      <c r="J226" s="9">
        <v>0</v>
      </c>
      <c r="K226" s="9">
        <v>0</v>
      </c>
      <c r="L226" s="9">
        <v>0</v>
      </c>
      <c r="M226" s="9">
        <v>0</v>
      </c>
      <c r="N226" s="9">
        <v>0</v>
      </c>
      <c r="O226" s="9">
        <v>0</v>
      </c>
      <c r="P226" s="9">
        <v>137221261</v>
      </c>
      <c r="Q226" s="9">
        <v>0</v>
      </c>
      <c r="R226" s="9">
        <v>0</v>
      </c>
      <c r="S226" s="9">
        <v>0</v>
      </c>
      <c r="T226" s="9">
        <v>0</v>
      </c>
      <c r="U226" s="9">
        <v>0</v>
      </c>
      <c r="V226" s="9">
        <v>0</v>
      </c>
      <c r="W226" s="9">
        <v>0</v>
      </c>
      <c r="X226" s="9">
        <v>0</v>
      </c>
      <c r="Y226" s="9">
        <f t="shared" ref="Y226:Y227" si="241">SUM(Z226:AD226)</f>
        <v>0</v>
      </c>
      <c r="Z226" s="9">
        <v>0</v>
      </c>
      <c r="AA226" s="9">
        <v>0</v>
      </c>
      <c r="AB226" s="9">
        <v>0</v>
      </c>
      <c r="AC226" s="9">
        <v>0</v>
      </c>
      <c r="AD226" s="9">
        <v>0</v>
      </c>
      <c r="AE226" s="9">
        <f t="shared" ref="AE226:AE227" si="242">SUM(AF226:AI226)</f>
        <v>0</v>
      </c>
      <c r="AF226" s="9">
        <v>0</v>
      </c>
      <c r="AG226" s="9">
        <v>0</v>
      </c>
      <c r="AH226" s="9">
        <v>0</v>
      </c>
      <c r="AI226" s="9">
        <v>0</v>
      </c>
      <c r="AJ226" s="9">
        <f t="shared" ref="AJ226:AJ227" si="243">SUM(AK226:AL226)</f>
        <v>17263347</v>
      </c>
      <c r="AK226" s="9">
        <v>17263347</v>
      </c>
      <c r="AL226" s="9">
        <f t="shared" ref="AL226:AL227" si="244">SUM(AM226:AO226)</f>
        <v>0</v>
      </c>
      <c r="AM226" s="9">
        <v>0</v>
      </c>
      <c r="AN226" s="9">
        <v>0</v>
      </c>
      <c r="AO226" s="9">
        <v>0</v>
      </c>
      <c r="AQ226" s="14"/>
      <c r="AR226" s="14"/>
    </row>
    <row r="227" spans="1:44" x14ac:dyDescent="0.25">
      <c r="A227" s="11" t="s">
        <v>355</v>
      </c>
      <c r="B227" s="11" t="s">
        <v>356</v>
      </c>
      <c r="C227" s="9">
        <f t="shared" si="239"/>
        <v>47900000</v>
      </c>
      <c r="D227" s="9">
        <f t="shared" si="240"/>
        <v>24300000</v>
      </c>
      <c r="E227" s="9">
        <v>0</v>
      </c>
      <c r="F227" s="9">
        <v>2000000</v>
      </c>
      <c r="G227" s="9">
        <v>1500000</v>
      </c>
      <c r="H227" s="9">
        <v>1000000</v>
      </c>
      <c r="I227" s="9">
        <v>3000000</v>
      </c>
      <c r="J227" s="9">
        <v>500000</v>
      </c>
      <c r="K227" s="9">
        <v>600000</v>
      </c>
      <c r="L227" s="9">
        <v>1500000</v>
      </c>
      <c r="M227" s="9">
        <v>2500000</v>
      </c>
      <c r="N227" s="9">
        <v>700000</v>
      </c>
      <c r="O227" s="9">
        <v>2000000</v>
      </c>
      <c r="P227" s="9">
        <v>1000000</v>
      </c>
      <c r="Q227" s="9">
        <v>500000</v>
      </c>
      <c r="R227" s="9">
        <v>1000000</v>
      </c>
      <c r="S227" s="9">
        <v>1000000</v>
      </c>
      <c r="T227" s="9">
        <v>1000000</v>
      </c>
      <c r="U227" s="9">
        <v>1500000</v>
      </c>
      <c r="V227" s="9">
        <v>1000000</v>
      </c>
      <c r="W227" s="9">
        <v>1000000</v>
      </c>
      <c r="X227" s="9">
        <v>1000000</v>
      </c>
      <c r="Y227" s="9">
        <f t="shared" si="241"/>
        <v>8500000</v>
      </c>
      <c r="Z227" s="9">
        <v>1000000</v>
      </c>
      <c r="AA227" s="9">
        <v>1500000</v>
      </c>
      <c r="AB227" s="9">
        <v>2500000</v>
      </c>
      <c r="AC227" s="9">
        <v>2500000</v>
      </c>
      <c r="AD227" s="9">
        <v>1000000</v>
      </c>
      <c r="AE227" s="9">
        <f t="shared" si="242"/>
        <v>5500000</v>
      </c>
      <c r="AF227" s="9">
        <v>1000000</v>
      </c>
      <c r="AG227" s="9">
        <v>2000000</v>
      </c>
      <c r="AH227" s="9">
        <v>1000000</v>
      </c>
      <c r="AI227" s="9">
        <v>1500000</v>
      </c>
      <c r="AJ227" s="9">
        <f t="shared" si="243"/>
        <v>9600000</v>
      </c>
      <c r="AK227" s="9">
        <v>6000000</v>
      </c>
      <c r="AL227" s="9">
        <f t="shared" si="244"/>
        <v>3600000</v>
      </c>
      <c r="AM227" s="9">
        <v>600000</v>
      </c>
      <c r="AN227" s="9">
        <v>1500000</v>
      </c>
      <c r="AO227" s="9">
        <v>1500000</v>
      </c>
      <c r="AQ227" s="14"/>
      <c r="AR227" s="14"/>
    </row>
    <row r="228" spans="1:44" x14ac:dyDescent="0.25">
      <c r="A228" s="11"/>
      <c r="B228" s="11"/>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Q228" s="14"/>
      <c r="AR228" s="14"/>
    </row>
    <row r="229" spans="1:44" s="15" customFormat="1" x14ac:dyDescent="0.25">
      <c r="A229" s="12" t="s">
        <v>357</v>
      </c>
      <c r="B229" s="12" t="s">
        <v>358</v>
      </c>
      <c r="C229" s="13">
        <f>SUM(C230:C231)</f>
        <v>624040282</v>
      </c>
      <c r="D229" s="13">
        <f>SUM(D230:D231)</f>
        <v>368540282</v>
      </c>
      <c r="E229" s="13">
        <f t="shared" ref="E229:AO229" si="245">SUM(E230:E231)</f>
        <v>0</v>
      </c>
      <c r="F229" s="13">
        <f t="shared" si="245"/>
        <v>0</v>
      </c>
      <c r="G229" s="13">
        <f t="shared" si="245"/>
        <v>0</v>
      </c>
      <c r="H229" s="13">
        <f t="shared" si="245"/>
        <v>0</v>
      </c>
      <c r="I229" s="13">
        <f t="shared" si="245"/>
        <v>0</v>
      </c>
      <c r="J229" s="13">
        <f t="shared" si="245"/>
        <v>0</v>
      </c>
      <c r="K229" s="13">
        <f t="shared" si="245"/>
        <v>0</v>
      </c>
      <c r="L229" s="13">
        <f t="shared" si="245"/>
        <v>0</v>
      </c>
      <c r="M229" s="13">
        <f t="shared" si="245"/>
        <v>142000000</v>
      </c>
      <c r="N229" s="13">
        <f t="shared" si="245"/>
        <v>0</v>
      </c>
      <c r="O229" s="13">
        <f t="shared" si="245"/>
        <v>1400000</v>
      </c>
      <c r="P229" s="13">
        <f t="shared" si="245"/>
        <v>224140282</v>
      </c>
      <c r="Q229" s="13">
        <f t="shared" si="245"/>
        <v>1000000</v>
      </c>
      <c r="R229" s="13">
        <f t="shared" si="245"/>
        <v>0</v>
      </c>
      <c r="S229" s="13">
        <f t="shared" si="245"/>
        <v>0</v>
      </c>
      <c r="T229" s="13">
        <f t="shared" si="245"/>
        <v>0</v>
      </c>
      <c r="U229" s="13">
        <f t="shared" si="245"/>
        <v>0</v>
      </c>
      <c r="V229" s="13">
        <f t="shared" si="245"/>
        <v>0</v>
      </c>
      <c r="W229" s="13">
        <f t="shared" si="245"/>
        <v>0</v>
      </c>
      <c r="X229" s="13">
        <f t="shared" si="245"/>
        <v>0</v>
      </c>
      <c r="Y229" s="13">
        <f t="shared" si="245"/>
        <v>0</v>
      </c>
      <c r="Z229" s="13">
        <f t="shared" si="245"/>
        <v>0</v>
      </c>
      <c r="AA229" s="13">
        <f t="shared" si="245"/>
        <v>0</v>
      </c>
      <c r="AB229" s="13">
        <f t="shared" si="245"/>
        <v>0</v>
      </c>
      <c r="AC229" s="13">
        <f t="shared" si="245"/>
        <v>0</v>
      </c>
      <c r="AD229" s="13">
        <f t="shared" si="245"/>
        <v>0</v>
      </c>
      <c r="AE229" s="13">
        <f t="shared" si="245"/>
        <v>2500000</v>
      </c>
      <c r="AF229" s="13">
        <f t="shared" si="245"/>
        <v>0</v>
      </c>
      <c r="AG229" s="13">
        <f t="shared" si="245"/>
        <v>0</v>
      </c>
      <c r="AH229" s="13">
        <f t="shared" si="245"/>
        <v>0</v>
      </c>
      <c r="AI229" s="13">
        <f t="shared" si="245"/>
        <v>2500000</v>
      </c>
      <c r="AJ229" s="13">
        <f t="shared" si="245"/>
        <v>253000000</v>
      </c>
      <c r="AK229" s="13">
        <f t="shared" si="245"/>
        <v>251000000</v>
      </c>
      <c r="AL229" s="13">
        <f t="shared" si="245"/>
        <v>2000000</v>
      </c>
      <c r="AM229" s="13">
        <f t="shared" si="245"/>
        <v>0</v>
      </c>
      <c r="AN229" s="13">
        <f t="shared" si="245"/>
        <v>0</v>
      </c>
      <c r="AO229" s="13">
        <f t="shared" si="245"/>
        <v>2000000</v>
      </c>
      <c r="AQ229" s="14"/>
      <c r="AR229" s="14"/>
    </row>
    <row r="230" spans="1:44" x14ac:dyDescent="0.25">
      <c r="A230" s="11" t="s">
        <v>359</v>
      </c>
      <c r="B230" s="11" t="s">
        <v>360</v>
      </c>
      <c r="C230" s="9">
        <f t="shared" ref="C230:C231" si="246">SUM(D230+Y230+AE230+AJ230)</f>
        <v>616140282</v>
      </c>
      <c r="D230" s="9">
        <f t="shared" ref="D230:D231" si="247">SUM(E230:X230)</f>
        <v>366140282</v>
      </c>
      <c r="E230" s="9">
        <v>0</v>
      </c>
      <c r="F230" s="9">
        <v>0</v>
      </c>
      <c r="G230" s="9">
        <v>0</v>
      </c>
      <c r="H230" s="9">
        <v>0</v>
      </c>
      <c r="I230" s="9">
        <v>0</v>
      </c>
      <c r="J230" s="9">
        <v>0</v>
      </c>
      <c r="K230" s="9">
        <v>0</v>
      </c>
      <c r="L230" s="9">
        <v>0</v>
      </c>
      <c r="M230" s="9">
        <v>142000000</v>
      </c>
      <c r="N230" s="9">
        <v>0</v>
      </c>
      <c r="O230" s="9">
        <v>0</v>
      </c>
      <c r="P230" s="9">
        <v>224140282</v>
      </c>
      <c r="Q230" s="9">
        <v>0</v>
      </c>
      <c r="R230" s="9">
        <v>0</v>
      </c>
      <c r="S230" s="9">
        <v>0</v>
      </c>
      <c r="T230" s="9">
        <v>0</v>
      </c>
      <c r="U230" s="9">
        <v>0</v>
      </c>
      <c r="V230" s="9">
        <v>0</v>
      </c>
      <c r="W230" s="9">
        <v>0</v>
      </c>
      <c r="X230" s="9">
        <v>0</v>
      </c>
      <c r="Y230" s="9">
        <f t="shared" ref="Y230:Y231" si="248">SUM(Z230:AD230)</f>
        <v>0</v>
      </c>
      <c r="Z230" s="9">
        <v>0</v>
      </c>
      <c r="AA230" s="9">
        <v>0</v>
      </c>
      <c r="AB230" s="9">
        <v>0</v>
      </c>
      <c r="AC230" s="9">
        <v>0</v>
      </c>
      <c r="AD230" s="9">
        <v>0</v>
      </c>
      <c r="AE230" s="9">
        <f t="shared" ref="AE230:AE231" si="249">SUM(AF230:AI230)</f>
        <v>0</v>
      </c>
      <c r="AF230" s="9">
        <v>0</v>
      </c>
      <c r="AG230" s="9">
        <v>0</v>
      </c>
      <c r="AH230" s="9">
        <v>0</v>
      </c>
      <c r="AI230" s="9">
        <v>0</v>
      </c>
      <c r="AJ230" s="9">
        <f t="shared" ref="AJ230:AJ231" si="250">SUM(AK230:AL230)</f>
        <v>250000000</v>
      </c>
      <c r="AK230" s="9">
        <v>250000000</v>
      </c>
      <c r="AL230" s="9">
        <f t="shared" ref="AL230:AL231" si="251">SUM(AM230:AO230)</f>
        <v>0</v>
      </c>
      <c r="AM230" s="9">
        <v>0</v>
      </c>
      <c r="AN230" s="9">
        <v>0</v>
      </c>
      <c r="AO230" s="9">
        <v>0</v>
      </c>
      <c r="AQ230" s="14"/>
      <c r="AR230" s="14"/>
    </row>
    <row r="231" spans="1:44" x14ac:dyDescent="0.25">
      <c r="A231" s="11" t="s">
        <v>361</v>
      </c>
      <c r="B231" s="11" t="s">
        <v>362</v>
      </c>
      <c r="C231" s="9">
        <f t="shared" si="246"/>
        <v>7900000</v>
      </c>
      <c r="D231" s="9">
        <f t="shared" si="247"/>
        <v>2400000</v>
      </c>
      <c r="E231" s="9">
        <v>0</v>
      </c>
      <c r="F231" s="9">
        <v>0</v>
      </c>
      <c r="G231" s="9">
        <v>0</v>
      </c>
      <c r="H231" s="9">
        <v>0</v>
      </c>
      <c r="I231" s="9">
        <v>0</v>
      </c>
      <c r="J231" s="9">
        <v>0</v>
      </c>
      <c r="K231" s="9">
        <v>0</v>
      </c>
      <c r="L231" s="9">
        <v>0</v>
      </c>
      <c r="M231" s="9">
        <v>0</v>
      </c>
      <c r="N231" s="9">
        <v>0</v>
      </c>
      <c r="O231" s="9">
        <v>1400000</v>
      </c>
      <c r="P231" s="9">
        <v>0</v>
      </c>
      <c r="Q231" s="9">
        <v>1000000</v>
      </c>
      <c r="R231" s="9">
        <v>0</v>
      </c>
      <c r="S231" s="9">
        <v>0</v>
      </c>
      <c r="T231" s="9">
        <v>0</v>
      </c>
      <c r="U231" s="9">
        <v>0</v>
      </c>
      <c r="V231" s="9">
        <v>0</v>
      </c>
      <c r="W231" s="9">
        <v>0</v>
      </c>
      <c r="X231" s="9">
        <v>0</v>
      </c>
      <c r="Y231" s="9">
        <f t="shared" si="248"/>
        <v>0</v>
      </c>
      <c r="Z231" s="9">
        <v>0</v>
      </c>
      <c r="AA231" s="9">
        <v>0</v>
      </c>
      <c r="AB231" s="9">
        <v>0</v>
      </c>
      <c r="AC231" s="9">
        <v>0</v>
      </c>
      <c r="AD231" s="9">
        <v>0</v>
      </c>
      <c r="AE231" s="9">
        <f t="shared" si="249"/>
        <v>2500000</v>
      </c>
      <c r="AF231" s="9">
        <v>0</v>
      </c>
      <c r="AG231" s="9">
        <v>0</v>
      </c>
      <c r="AH231" s="9">
        <v>0</v>
      </c>
      <c r="AI231" s="9">
        <v>2500000</v>
      </c>
      <c r="AJ231" s="9">
        <f t="shared" si="250"/>
        <v>3000000</v>
      </c>
      <c r="AK231" s="9">
        <v>1000000</v>
      </c>
      <c r="AL231" s="9">
        <f t="shared" si="251"/>
        <v>2000000</v>
      </c>
      <c r="AM231" s="9">
        <v>0</v>
      </c>
      <c r="AN231" s="9">
        <v>0</v>
      </c>
      <c r="AO231" s="9">
        <v>2000000</v>
      </c>
      <c r="AQ231" s="14"/>
      <c r="AR231" s="14"/>
    </row>
    <row r="232" spans="1:44" x14ac:dyDescent="0.25">
      <c r="A232" s="11"/>
      <c r="B232" s="11"/>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Q232" s="14"/>
      <c r="AR232" s="14"/>
    </row>
    <row r="233" spans="1:44" s="15" customFormat="1" x14ac:dyDescent="0.25">
      <c r="A233" s="12" t="s">
        <v>363</v>
      </c>
      <c r="B233" s="12" t="s">
        <v>364</v>
      </c>
      <c r="C233" s="13">
        <f>SUM(C234)</f>
        <v>30000000</v>
      </c>
      <c r="D233" s="13">
        <f>SUM(D234)</f>
        <v>30000000</v>
      </c>
      <c r="E233" s="13">
        <f t="shared" ref="E233:AO233" si="252">SUM(E234)</f>
        <v>0</v>
      </c>
      <c r="F233" s="13">
        <f t="shared" si="252"/>
        <v>0</v>
      </c>
      <c r="G233" s="13">
        <f t="shared" si="252"/>
        <v>0</v>
      </c>
      <c r="H233" s="13">
        <f t="shared" si="252"/>
        <v>0</v>
      </c>
      <c r="I233" s="13">
        <f t="shared" si="252"/>
        <v>0</v>
      </c>
      <c r="J233" s="13">
        <f t="shared" si="252"/>
        <v>0</v>
      </c>
      <c r="K233" s="13">
        <f t="shared" si="252"/>
        <v>0</v>
      </c>
      <c r="L233" s="13">
        <f t="shared" si="252"/>
        <v>0</v>
      </c>
      <c r="M233" s="13">
        <f t="shared" si="252"/>
        <v>0</v>
      </c>
      <c r="N233" s="13">
        <f t="shared" si="252"/>
        <v>0</v>
      </c>
      <c r="O233" s="13">
        <f t="shared" si="252"/>
        <v>0</v>
      </c>
      <c r="P233" s="13">
        <f t="shared" si="252"/>
        <v>0</v>
      </c>
      <c r="Q233" s="13">
        <f t="shared" si="252"/>
        <v>0</v>
      </c>
      <c r="R233" s="13">
        <f t="shared" si="252"/>
        <v>0</v>
      </c>
      <c r="S233" s="13">
        <f t="shared" si="252"/>
        <v>0</v>
      </c>
      <c r="T233" s="13">
        <f t="shared" si="252"/>
        <v>30000000</v>
      </c>
      <c r="U233" s="13">
        <f t="shared" si="252"/>
        <v>0</v>
      </c>
      <c r="V233" s="13">
        <f t="shared" si="252"/>
        <v>0</v>
      </c>
      <c r="W233" s="13">
        <f t="shared" si="252"/>
        <v>0</v>
      </c>
      <c r="X233" s="13">
        <f t="shared" si="252"/>
        <v>0</v>
      </c>
      <c r="Y233" s="13">
        <f t="shared" si="252"/>
        <v>0</v>
      </c>
      <c r="Z233" s="13">
        <f t="shared" si="252"/>
        <v>0</v>
      </c>
      <c r="AA233" s="13">
        <f t="shared" si="252"/>
        <v>0</v>
      </c>
      <c r="AB233" s="13">
        <f t="shared" si="252"/>
        <v>0</v>
      </c>
      <c r="AC233" s="13">
        <f t="shared" si="252"/>
        <v>0</v>
      </c>
      <c r="AD233" s="13">
        <f t="shared" si="252"/>
        <v>0</v>
      </c>
      <c r="AE233" s="13">
        <f t="shared" si="252"/>
        <v>0</v>
      </c>
      <c r="AF233" s="13">
        <f t="shared" si="252"/>
        <v>0</v>
      </c>
      <c r="AG233" s="13">
        <f t="shared" si="252"/>
        <v>0</v>
      </c>
      <c r="AH233" s="13">
        <f t="shared" si="252"/>
        <v>0</v>
      </c>
      <c r="AI233" s="13">
        <f t="shared" si="252"/>
        <v>0</v>
      </c>
      <c r="AJ233" s="13">
        <f t="shared" si="252"/>
        <v>0</v>
      </c>
      <c r="AK233" s="13">
        <f t="shared" si="252"/>
        <v>0</v>
      </c>
      <c r="AL233" s="13">
        <f t="shared" si="252"/>
        <v>0</v>
      </c>
      <c r="AM233" s="13">
        <f t="shared" si="252"/>
        <v>0</v>
      </c>
      <c r="AN233" s="13">
        <f t="shared" si="252"/>
        <v>0</v>
      </c>
      <c r="AO233" s="13">
        <f t="shared" si="252"/>
        <v>0</v>
      </c>
      <c r="AQ233" s="14"/>
      <c r="AR233" s="14"/>
    </row>
    <row r="234" spans="1:44" x14ac:dyDescent="0.25">
      <c r="A234" s="11" t="s">
        <v>365</v>
      </c>
      <c r="B234" s="11" t="s">
        <v>366</v>
      </c>
      <c r="C234" s="9">
        <f t="shared" ref="C234" si="253">SUM(D234+Y234+AE234+AJ234)</f>
        <v>30000000</v>
      </c>
      <c r="D234" s="9">
        <f t="shared" ref="D234" si="254">SUM(E234:X234)</f>
        <v>30000000</v>
      </c>
      <c r="E234" s="9">
        <v>0</v>
      </c>
      <c r="F234" s="9">
        <v>0</v>
      </c>
      <c r="G234" s="9">
        <v>0</v>
      </c>
      <c r="H234" s="9">
        <v>0</v>
      </c>
      <c r="I234" s="9">
        <v>0</v>
      </c>
      <c r="J234" s="9">
        <v>0</v>
      </c>
      <c r="K234" s="9">
        <v>0</v>
      </c>
      <c r="L234" s="9">
        <v>0</v>
      </c>
      <c r="M234" s="9">
        <v>0</v>
      </c>
      <c r="N234" s="9">
        <v>0</v>
      </c>
      <c r="O234" s="9">
        <v>0</v>
      </c>
      <c r="P234" s="9">
        <v>0</v>
      </c>
      <c r="Q234" s="9">
        <v>0</v>
      </c>
      <c r="R234" s="9">
        <v>0</v>
      </c>
      <c r="S234" s="9">
        <v>0</v>
      </c>
      <c r="T234" s="9">
        <v>30000000</v>
      </c>
      <c r="U234" s="9">
        <v>0</v>
      </c>
      <c r="V234" s="9">
        <v>0</v>
      </c>
      <c r="W234" s="9">
        <v>0</v>
      </c>
      <c r="X234" s="9">
        <v>0</v>
      </c>
      <c r="Y234" s="9">
        <f t="shared" ref="Y234" si="255">SUM(Z234:AD234)</f>
        <v>0</v>
      </c>
      <c r="Z234" s="9">
        <v>0</v>
      </c>
      <c r="AA234" s="9">
        <v>0</v>
      </c>
      <c r="AB234" s="9">
        <v>0</v>
      </c>
      <c r="AC234" s="9">
        <v>0</v>
      </c>
      <c r="AD234" s="9">
        <v>0</v>
      </c>
      <c r="AE234" s="9">
        <f t="shared" ref="AE234" si="256">SUM(AF234:AI234)</f>
        <v>0</v>
      </c>
      <c r="AF234" s="9">
        <v>0</v>
      </c>
      <c r="AG234" s="9">
        <v>0</v>
      </c>
      <c r="AH234" s="9">
        <v>0</v>
      </c>
      <c r="AI234" s="9">
        <v>0</v>
      </c>
      <c r="AJ234" s="9">
        <f t="shared" ref="AJ234" si="257">SUM(AK234:AL234)</f>
        <v>0</v>
      </c>
      <c r="AK234" s="9">
        <v>0</v>
      </c>
      <c r="AL234" s="9">
        <f t="shared" ref="AL234" si="258">SUM(AM234:AO234)</f>
        <v>0</v>
      </c>
      <c r="AM234" s="9">
        <v>0</v>
      </c>
      <c r="AN234" s="9">
        <v>0</v>
      </c>
      <c r="AO234" s="9">
        <v>0</v>
      </c>
      <c r="AQ234" s="14"/>
      <c r="AR234" s="14"/>
    </row>
    <row r="235" spans="1:44" x14ac:dyDescent="0.25">
      <c r="A235" s="11"/>
      <c r="B235" s="11"/>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Q235" s="14"/>
      <c r="AR235" s="14"/>
    </row>
    <row r="236" spans="1:44" s="15" customFormat="1" x14ac:dyDescent="0.25">
      <c r="A236" s="12" t="s">
        <v>367</v>
      </c>
      <c r="B236" s="12" t="s">
        <v>368</v>
      </c>
      <c r="C236" s="13">
        <f>SUM(C237+C241+C251)</f>
        <v>4476917310.7800007</v>
      </c>
      <c r="D236" s="13">
        <f>SUM(D237+D241+D251)</f>
        <v>0</v>
      </c>
      <c r="E236" s="13">
        <f t="shared" ref="E236:AO236" si="259">SUM(E237+E241+E251)</f>
        <v>0</v>
      </c>
      <c r="F236" s="13">
        <f t="shared" si="259"/>
        <v>0</v>
      </c>
      <c r="G236" s="13">
        <f t="shared" si="259"/>
        <v>0</v>
      </c>
      <c r="H236" s="13">
        <f t="shared" si="259"/>
        <v>0</v>
      </c>
      <c r="I236" s="13">
        <f t="shared" si="259"/>
        <v>0</v>
      </c>
      <c r="J236" s="13">
        <f t="shared" si="259"/>
        <v>0</v>
      </c>
      <c r="K236" s="13">
        <f t="shared" si="259"/>
        <v>0</v>
      </c>
      <c r="L236" s="13">
        <f t="shared" si="259"/>
        <v>0</v>
      </c>
      <c r="M236" s="13">
        <f t="shared" si="259"/>
        <v>0</v>
      </c>
      <c r="N236" s="13">
        <f t="shared" si="259"/>
        <v>0</v>
      </c>
      <c r="O236" s="13">
        <f t="shared" si="259"/>
        <v>0</v>
      </c>
      <c r="P236" s="13">
        <f t="shared" si="259"/>
        <v>0</v>
      </c>
      <c r="Q236" s="13">
        <f t="shared" si="259"/>
        <v>0</v>
      </c>
      <c r="R236" s="13">
        <f t="shared" si="259"/>
        <v>0</v>
      </c>
      <c r="S236" s="13">
        <f t="shared" si="259"/>
        <v>0</v>
      </c>
      <c r="T236" s="13">
        <f t="shared" si="259"/>
        <v>0</v>
      </c>
      <c r="U236" s="13">
        <f t="shared" si="259"/>
        <v>0</v>
      </c>
      <c r="V236" s="13">
        <f t="shared" si="259"/>
        <v>0</v>
      </c>
      <c r="W236" s="13">
        <f t="shared" si="259"/>
        <v>0</v>
      </c>
      <c r="X236" s="13">
        <f t="shared" si="259"/>
        <v>0</v>
      </c>
      <c r="Y236" s="13">
        <f t="shared" si="259"/>
        <v>0</v>
      </c>
      <c r="Z236" s="13">
        <f t="shared" si="259"/>
        <v>0</v>
      </c>
      <c r="AA236" s="13">
        <f t="shared" si="259"/>
        <v>0</v>
      </c>
      <c r="AB236" s="13">
        <f t="shared" si="259"/>
        <v>0</v>
      </c>
      <c r="AC236" s="13">
        <f t="shared" si="259"/>
        <v>0</v>
      </c>
      <c r="AD236" s="13">
        <f t="shared" si="259"/>
        <v>0</v>
      </c>
      <c r="AE236" s="13">
        <f t="shared" si="259"/>
        <v>4476917310.7800007</v>
      </c>
      <c r="AF236" s="13">
        <f t="shared" si="259"/>
        <v>0</v>
      </c>
      <c r="AG236" s="13">
        <f t="shared" si="259"/>
        <v>17000000</v>
      </c>
      <c r="AH236" s="13">
        <f t="shared" si="259"/>
        <v>2867498211.5999999</v>
      </c>
      <c r="AI236" s="13">
        <f t="shared" si="259"/>
        <v>1592419099.1800001</v>
      </c>
      <c r="AJ236" s="13">
        <f t="shared" si="259"/>
        <v>0</v>
      </c>
      <c r="AK236" s="13">
        <f t="shared" si="259"/>
        <v>0</v>
      </c>
      <c r="AL236" s="13">
        <f t="shared" si="259"/>
        <v>0</v>
      </c>
      <c r="AM236" s="13">
        <f t="shared" si="259"/>
        <v>0</v>
      </c>
      <c r="AN236" s="13">
        <f t="shared" si="259"/>
        <v>0</v>
      </c>
      <c r="AO236" s="13">
        <f t="shared" si="259"/>
        <v>0</v>
      </c>
      <c r="AQ236" s="14"/>
      <c r="AR236" s="14"/>
    </row>
    <row r="237" spans="1:44" s="15" customFormat="1" x14ac:dyDescent="0.25">
      <c r="A237" s="12" t="s">
        <v>369</v>
      </c>
      <c r="B237" s="12" t="s">
        <v>370</v>
      </c>
      <c r="C237" s="13">
        <f>SUM(C238:C239)</f>
        <v>51793211.600000001</v>
      </c>
      <c r="D237" s="13">
        <f>SUM(D238:D239)</f>
        <v>0</v>
      </c>
      <c r="E237" s="13">
        <f t="shared" ref="E237:AO237" si="260">SUM(E238:E239)</f>
        <v>0</v>
      </c>
      <c r="F237" s="13">
        <f t="shared" si="260"/>
        <v>0</v>
      </c>
      <c r="G237" s="13">
        <f t="shared" si="260"/>
        <v>0</v>
      </c>
      <c r="H237" s="13">
        <f t="shared" si="260"/>
        <v>0</v>
      </c>
      <c r="I237" s="13">
        <f t="shared" si="260"/>
        <v>0</v>
      </c>
      <c r="J237" s="13">
        <f t="shared" si="260"/>
        <v>0</v>
      </c>
      <c r="K237" s="13">
        <f t="shared" si="260"/>
        <v>0</v>
      </c>
      <c r="L237" s="13">
        <f t="shared" si="260"/>
        <v>0</v>
      </c>
      <c r="M237" s="13">
        <f t="shared" si="260"/>
        <v>0</v>
      </c>
      <c r="N237" s="13">
        <f t="shared" si="260"/>
        <v>0</v>
      </c>
      <c r="O237" s="13">
        <f t="shared" si="260"/>
        <v>0</v>
      </c>
      <c r="P237" s="13">
        <f t="shared" si="260"/>
        <v>0</v>
      </c>
      <c r="Q237" s="13">
        <f t="shared" si="260"/>
        <v>0</v>
      </c>
      <c r="R237" s="13">
        <f t="shared" si="260"/>
        <v>0</v>
      </c>
      <c r="S237" s="13">
        <f t="shared" si="260"/>
        <v>0</v>
      </c>
      <c r="T237" s="13">
        <f t="shared" si="260"/>
        <v>0</v>
      </c>
      <c r="U237" s="13">
        <f t="shared" si="260"/>
        <v>0</v>
      </c>
      <c r="V237" s="13">
        <f t="shared" si="260"/>
        <v>0</v>
      </c>
      <c r="W237" s="13">
        <f t="shared" si="260"/>
        <v>0</v>
      </c>
      <c r="X237" s="13">
        <f t="shared" si="260"/>
        <v>0</v>
      </c>
      <c r="Y237" s="13">
        <f t="shared" si="260"/>
        <v>0</v>
      </c>
      <c r="Z237" s="13">
        <f t="shared" si="260"/>
        <v>0</v>
      </c>
      <c r="AA237" s="13">
        <f t="shared" si="260"/>
        <v>0</v>
      </c>
      <c r="AB237" s="13">
        <f t="shared" si="260"/>
        <v>0</v>
      </c>
      <c r="AC237" s="13">
        <f t="shared" si="260"/>
        <v>0</v>
      </c>
      <c r="AD237" s="13">
        <f t="shared" si="260"/>
        <v>0</v>
      </c>
      <c r="AE237" s="13">
        <f t="shared" si="260"/>
        <v>51793211.600000001</v>
      </c>
      <c r="AF237" s="13">
        <f t="shared" si="260"/>
        <v>0</v>
      </c>
      <c r="AG237" s="13">
        <f t="shared" si="260"/>
        <v>17000000</v>
      </c>
      <c r="AH237" s="13">
        <f t="shared" si="260"/>
        <v>32293211.600000001</v>
      </c>
      <c r="AI237" s="13">
        <f t="shared" si="260"/>
        <v>2500000</v>
      </c>
      <c r="AJ237" s="13">
        <f t="shared" si="260"/>
        <v>0</v>
      </c>
      <c r="AK237" s="13">
        <f t="shared" si="260"/>
        <v>0</v>
      </c>
      <c r="AL237" s="13">
        <f t="shared" si="260"/>
        <v>0</v>
      </c>
      <c r="AM237" s="13">
        <f t="shared" si="260"/>
        <v>0</v>
      </c>
      <c r="AN237" s="13">
        <f t="shared" si="260"/>
        <v>0</v>
      </c>
      <c r="AO237" s="13">
        <f t="shared" si="260"/>
        <v>0</v>
      </c>
      <c r="AQ237" s="14"/>
      <c r="AR237" s="14"/>
    </row>
    <row r="238" spans="1:44" x14ac:dyDescent="0.25">
      <c r="A238" s="11" t="s">
        <v>371</v>
      </c>
      <c r="B238" s="11" t="s">
        <v>372</v>
      </c>
      <c r="C238" s="9">
        <f t="shared" ref="C238:C239" si="261">SUM(D238+Y238+AE238+AJ238)</f>
        <v>0</v>
      </c>
      <c r="D238" s="9">
        <f t="shared" ref="D238:D239" si="262">SUM(E238:X238)</f>
        <v>0</v>
      </c>
      <c r="E238" s="9">
        <v>0</v>
      </c>
      <c r="F238" s="9">
        <v>0</v>
      </c>
      <c r="G238" s="9">
        <v>0</v>
      </c>
      <c r="H238" s="9">
        <v>0</v>
      </c>
      <c r="I238" s="9">
        <v>0</v>
      </c>
      <c r="J238" s="9">
        <v>0</v>
      </c>
      <c r="K238" s="9">
        <v>0</v>
      </c>
      <c r="L238" s="9">
        <v>0</v>
      </c>
      <c r="M238" s="9">
        <v>0</v>
      </c>
      <c r="N238" s="9">
        <v>0</v>
      </c>
      <c r="O238" s="9">
        <v>0</v>
      </c>
      <c r="P238" s="9">
        <v>0</v>
      </c>
      <c r="Q238" s="9">
        <v>0</v>
      </c>
      <c r="R238" s="9">
        <v>0</v>
      </c>
      <c r="S238" s="9">
        <v>0</v>
      </c>
      <c r="T238" s="9">
        <v>0</v>
      </c>
      <c r="U238" s="9">
        <v>0</v>
      </c>
      <c r="V238" s="9">
        <v>0</v>
      </c>
      <c r="W238" s="9">
        <v>0</v>
      </c>
      <c r="X238" s="9">
        <v>0</v>
      </c>
      <c r="Y238" s="9">
        <f t="shared" ref="Y238:Y239" si="263">SUM(Z238:AD238)</f>
        <v>0</v>
      </c>
      <c r="Z238" s="9">
        <v>0</v>
      </c>
      <c r="AA238" s="9">
        <v>0</v>
      </c>
      <c r="AB238" s="9">
        <v>0</v>
      </c>
      <c r="AC238" s="9">
        <v>0</v>
      </c>
      <c r="AD238" s="9">
        <v>0</v>
      </c>
      <c r="AE238" s="9">
        <f t="shared" ref="AE238:AE239" si="264">SUM(AF238:AI238)</f>
        <v>0</v>
      </c>
      <c r="AF238" s="9">
        <v>0</v>
      </c>
      <c r="AG238" s="9">
        <v>0</v>
      </c>
      <c r="AH238" s="9">
        <v>0</v>
      </c>
      <c r="AI238" s="9">
        <v>0</v>
      </c>
      <c r="AJ238" s="9">
        <f t="shared" ref="AJ238:AJ239" si="265">SUM(AK238:AL238)</f>
        <v>0</v>
      </c>
      <c r="AK238" s="9">
        <v>0</v>
      </c>
      <c r="AL238" s="9">
        <f t="shared" ref="AL238:AL239" si="266">SUM(AM238:AO238)</f>
        <v>0</v>
      </c>
      <c r="AM238" s="9">
        <v>0</v>
      </c>
      <c r="AN238" s="9">
        <v>0</v>
      </c>
      <c r="AO238" s="9">
        <v>0</v>
      </c>
      <c r="AQ238" s="14"/>
      <c r="AR238" s="14"/>
    </row>
    <row r="239" spans="1:44" x14ac:dyDescent="0.25">
      <c r="A239" s="11" t="s">
        <v>373</v>
      </c>
      <c r="B239" s="11" t="s">
        <v>374</v>
      </c>
      <c r="C239" s="9">
        <f t="shared" si="261"/>
        <v>51793211.600000001</v>
      </c>
      <c r="D239" s="9">
        <f t="shared" si="262"/>
        <v>0</v>
      </c>
      <c r="E239" s="9">
        <v>0</v>
      </c>
      <c r="F239" s="9">
        <v>0</v>
      </c>
      <c r="G239" s="9">
        <v>0</v>
      </c>
      <c r="H239" s="9">
        <v>0</v>
      </c>
      <c r="I239" s="9">
        <v>0</v>
      </c>
      <c r="J239" s="9">
        <v>0</v>
      </c>
      <c r="K239" s="9">
        <v>0</v>
      </c>
      <c r="L239" s="9">
        <v>0</v>
      </c>
      <c r="M239" s="9">
        <v>0</v>
      </c>
      <c r="N239" s="9">
        <v>0</v>
      </c>
      <c r="O239" s="9">
        <v>0</v>
      </c>
      <c r="P239" s="9">
        <v>0</v>
      </c>
      <c r="Q239" s="9">
        <v>0</v>
      </c>
      <c r="R239" s="9">
        <v>0</v>
      </c>
      <c r="S239" s="9">
        <v>0</v>
      </c>
      <c r="T239" s="9">
        <v>0</v>
      </c>
      <c r="U239" s="9">
        <v>0</v>
      </c>
      <c r="V239" s="9">
        <v>0</v>
      </c>
      <c r="W239" s="9">
        <v>0</v>
      </c>
      <c r="X239" s="9">
        <v>0</v>
      </c>
      <c r="Y239" s="9">
        <f t="shared" si="263"/>
        <v>0</v>
      </c>
      <c r="Z239" s="9">
        <v>0</v>
      </c>
      <c r="AA239" s="9">
        <v>0</v>
      </c>
      <c r="AB239" s="9">
        <v>0</v>
      </c>
      <c r="AC239" s="9">
        <v>0</v>
      </c>
      <c r="AD239" s="9">
        <v>0</v>
      </c>
      <c r="AE239" s="9">
        <f t="shared" si="264"/>
        <v>51793211.600000001</v>
      </c>
      <c r="AF239" s="9">
        <v>0</v>
      </c>
      <c r="AG239" s="9">
        <v>17000000</v>
      </c>
      <c r="AH239" s="9">
        <v>32293211.600000001</v>
      </c>
      <c r="AI239" s="9">
        <v>2500000</v>
      </c>
      <c r="AJ239" s="9">
        <f t="shared" si="265"/>
        <v>0</v>
      </c>
      <c r="AK239" s="9">
        <v>0</v>
      </c>
      <c r="AL239" s="9">
        <f t="shared" si="266"/>
        <v>0</v>
      </c>
      <c r="AM239" s="9">
        <v>0</v>
      </c>
      <c r="AN239" s="9">
        <v>0</v>
      </c>
      <c r="AO239" s="9">
        <v>0</v>
      </c>
      <c r="AQ239" s="14"/>
      <c r="AR239" s="14"/>
    </row>
    <row r="240" spans="1:44" x14ac:dyDescent="0.25">
      <c r="A240" s="11"/>
      <c r="B240" s="11"/>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Q240" s="14"/>
      <c r="AR240" s="14"/>
    </row>
    <row r="241" spans="1:44" s="15" customFormat="1" x14ac:dyDescent="0.25">
      <c r="A241" s="12" t="s">
        <v>375</v>
      </c>
      <c r="B241" s="12" t="s">
        <v>376</v>
      </c>
      <c r="C241" s="13">
        <f>SUM(C243+C251)</f>
        <v>4425124099.1800003</v>
      </c>
      <c r="D241" s="13">
        <f>SUM(D243+D251)</f>
        <v>0</v>
      </c>
      <c r="E241" s="13">
        <f t="shared" ref="E241:AO241" si="267">SUM(E243+E251)</f>
        <v>0</v>
      </c>
      <c r="F241" s="13">
        <f t="shared" si="267"/>
        <v>0</v>
      </c>
      <c r="G241" s="13">
        <f t="shared" si="267"/>
        <v>0</v>
      </c>
      <c r="H241" s="13">
        <f t="shared" si="267"/>
        <v>0</v>
      </c>
      <c r="I241" s="13">
        <f t="shared" si="267"/>
        <v>0</v>
      </c>
      <c r="J241" s="13">
        <f t="shared" si="267"/>
        <v>0</v>
      </c>
      <c r="K241" s="13">
        <f t="shared" si="267"/>
        <v>0</v>
      </c>
      <c r="L241" s="13">
        <f t="shared" si="267"/>
        <v>0</v>
      </c>
      <c r="M241" s="13">
        <f t="shared" si="267"/>
        <v>0</v>
      </c>
      <c r="N241" s="13">
        <f t="shared" si="267"/>
        <v>0</v>
      </c>
      <c r="O241" s="13">
        <f t="shared" si="267"/>
        <v>0</v>
      </c>
      <c r="P241" s="13">
        <f t="shared" si="267"/>
        <v>0</v>
      </c>
      <c r="Q241" s="13">
        <f t="shared" si="267"/>
        <v>0</v>
      </c>
      <c r="R241" s="13">
        <f t="shared" si="267"/>
        <v>0</v>
      </c>
      <c r="S241" s="13">
        <f t="shared" si="267"/>
        <v>0</v>
      </c>
      <c r="T241" s="13">
        <f t="shared" si="267"/>
        <v>0</v>
      </c>
      <c r="U241" s="13">
        <f t="shared" si="267"/>
        <v>0</v>
      </c>
      <c r="V241" s="13">
        <f t="shared" si="267"/>
        <v>0</v>
      </c>
      <c r="W241" s="13">
        <f t="shared" si="267"/>
        <v>0</v>
      </c>
      <c r="X241" s="13">
        <f t="shared" si="267"/>
        <v>0</v>
      </c>
      <c r="Y241" s="13">
        <f t="shared" si="267"/>
        <v>0</v>
      </c>
      <c r="Z241" s="13">
        <f t="shared" si="267"/>
        <v>0</v>
      </c>
      <c r="AA241" s="13">
        <f t="shared" si="267"/>
        <v>0</v>
      </c>
      <c r="AB241" s="13">
        <f t="shared" si="267"/>
        <v>0</v>
      </c>
      <c r="AC241" s="13">
        <f t="shared" si="267"/>
        <v>0</v>
      </c>
      <c r="AD241" s="13">
        <f t="shared" si="267"/>
        <v>0</v>
      </c>
      <c r="AE241" s="13">
        <f t="shared" si="267"/>
        <v>4425124099.1800003</v>
      </c>
      <c r="AF241" s="13">
        <f t="shared" si="267"/>
        <v>0</v>
      </c>
      <c r="AG241" s="13">
        <f t="shared" si="267"/>
        <v>0</v>
      </c>
      <c r="AH241" s="13">
        <f t="shared" si="267"/>
        <v>2835205000</v>
      </c>
      <c r="AI241" s="13">
        <f t="shared" si="267"/>
        <v>1589919099.1800001</v>
      </c>
      <c r="AJ241" s="13">
        <f t="shared" si="267"/>
        <v>0</v>
      </c>
      <c r="AK241" s="13">
        <f t="shared" si="267"/>
        <v>0</v>
      </c>
      <c r="AL241" s="13">
        <f t="shared" si="267"/>
        <v>0</v>
      </c>
      <c r="AM241" s="13">
        <f t="shared" si="267"/>
        <v>0</v>
      </c>
      <c r="AN241" s="13">
        <f t="shared" si="267"/>
        <v>0</v>
      </c>
      <c r="AO241" s="13">
        <f t="shared" si="267"/>
        <v>0</v>
      </c>
      <c r="AQ241" s="14"/>
      <c r="AR241" s="14"/>
    </row>
    <row r="242" spans="1:44" s="15" customFormat="1" x14ac:dyDescent="0.25">
      <c r="A242" s="12"/>
      <c r="B242" s="12"/>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Q242" s="14"/>
      <c r="AR242" s="14"/>
    </row>
    <row r="243" spans="1:44" s="15" customFormat="1" x14ac:dyDescent="0.25">
      <c r="A243" s="12" t="s">
        <v>377</v>
      </c>
      <c r="B243" s="12" t="s">
        <v>376</v>
      </c>
      <c r="C243" s="13">
        <f>SUM(C244:C249)</f>
        <v>4425124099.1800003</v>
      </c>
      <c r="D243" s="13">
        <f>SUM(D244:D249)</f>
        <v>0</v>
      </c>
      <c r="E243" s="13">
        <f t="shared" ref="E243:AO243" si="268">SUM(E244:E249)</f>
        <v>0</v>
      </c>
      <c r="F243" s="13">
        <f t="shared" si="268"/>
        <v>0</v>
      </c>
      <c r="G243" s="13">
        <f t="shared" si="268"/>
        <v>0</v>
      </c>
      <c r="H243" s="13">
        <f t="shared" si="268"/>
        <v>0</v>
      </c>
      <c r="I243" s="13">
        <f t="shared" si="268"/>
        <v>0</v>
      </c>
      <c r="J243" s="13">
        <f t="shared" si="268"/>
        <v>0</v>
      </c>
      <c r="K243" s="13">
        <f t="shared" si="268"/>
        <v>0</v>
      </c>
      <c r="L243" s="13">
        <f t="shared" si="268"/>
        <v>0</v>
      </c>
      <c r="M243" s="13">
        <f t="shared" si="268"/>
        <v>0</v>
      </c>
      <c r="N243" s="13">
        <f t="shared" si="268"/>
        <v>0</v>
      </c>
      <c r="O243" s="13">
        <f t="shared" si="268"/>
        <v>0</v>
      </c>
      <c r="P243" s="13">
        <f t="shared" si="268"/>
        <v>0</v>
      </c>
      <c r="Q243" s="13">
        <f t="shared" si="268"/>
        <v>0</v>
      </c>
      <c r="R243" s="13">
        <f t="shared" si="268"/>
        <v>0</v>
      </c>
      <c r="S243" s="13">
        <f t="shared" si="268"/>
        <v>0</v>
      </c>
      <c r="T243" s="13">
        <f t="shared" si="268"/>
        <v>0</v>
      </c>
      <c r="U243" s="13">
        <f t="shared" si="268"/>
        <v>0</v>
      </c>
      <c r="V243" s="13">
        <f t="shared" si="268"/>
        <v>0</v>
      </c>
      <c r="W243" s="13">
        <f t="shared" si="268"/>
        <v>0</v>
      </c>
      <c r="X243" s="13">
        <f t="shared" si="268"/>
        <v>0</v>
      </c>
      <c r="Y243" s="13">
        <f t="shared" si="268"/>
        <v>0</v>
      </c>
      <c r="Z243" s="13">
        <f t="shared" si="268"/>
        <v>0</v>
      </c>
      <c r="AA243" s="13">
        <f t="shared" si="268"/>
        <v>0</v>
      </c>
      <c r="AB243" s="13">
        <f t="shared" si="268"/>
        <v>0</v>
      </c>
      <c r="AC243" s="13">
        <f t="shared" si="268"/>
        <v>0</v>
      </c>
      <c r="AD243" s="13">
        <f t="shared" si="268"/>
        <v>0</v>
      </c>
      <c r="AE243" s="13">
        <f t="shared" si="268"/>
        <v>4425124099.1800003</v>
      </c>
      <c r="AF243" s="13">
        <f t="shared" si="268"/>
        <v>0</v>
      </c>
      <c r="AG243" s="13">
        <f t="shared" si="268"/>
        <v>0</v>
      </c>
      <c r="AH243" s="13">
        <f t="shared" si="268"/>
        <v>2835205000</v>
      </c>
      <c r="AI243" s="13">
        <f t="shared" si="268"/>
        <v>1589919099.1800001</v>
      </c>
      <c r="AJ243" s="13">
        <f t="shared" si="268"/>
        <v>0</v>
      </c>
      <c r="AK243" s="13">
        <f t="shared" si="268"/>
        <v>0</v>
      </c>
      <c r="AL243" s="13">
        <f t="shared" si="268"/>
        <v>0</v>
      </c>
      <c r="AM243" s="13">
        <f t="shared" si="268"/>
        <v>0</v>
      </c>
      <c r="AN243" s="13">
        <f t="shared" si="268"/>
        <v>0</v>
      </c>
      <c r="AO243" s="13">
        <f t="shared" si="268"/>
        <v>0</v>
      </c>
      <c r="AQ243" s="14"/>
      <c r="AR243" s="14"/>
    </row>
    <row r="244" spans="1:44" x14ac:dyDescent="0.25">
      <c r="A244" s="11" t="s">
        <v>378</v>
      </c>
      <c r="B244" s="11" t="s">
        <v>379</v>
      </c>
      <c r="C244" s="9">
        <f t="shared" ref="C244:C249" si="269">SUM(D244+Y244+AE244+AJ244)</f>
        <v>589360000</v>
      </c>
      <c r="D244" s="9">
        <f t="shared" ref="D244:D249" si="270">SUM(E244:X244)</f>
        <v>0</v>
      </c>
      <c r="E244" s="9">
        <v>0</v>
      </c>
      <c r="F244" s="9">
        <v>0</v>
      </c>
      <c r="G244" s="9">
        <v>0</v>
      </c>
      <c r="H244" s="9">
        <v>0</v>
      </c>
      <c r="I244" s="9">
        <v>0</v>
      </c>
      <c r="J244" s="9">
        <v>0</v>
      </c>
      <c r="K244" s="9">
        <v>0</v>
      </c>
      <c r="L244" s="9">
        <v>0</v>
      </c>
      <c r="M244" s="9">
        <v>0</v>
      </c>
      <c r="N244" s="9">
        <v>0</v>
      </c>
      <c r="O244" s="9">
        <v>0</v>
      </c>
      <c r="P244" s="9">
        <v>0</v>
      </c>
      <c r="Q244" s="9">
        <v>0</v>
      </c>
      <c r="R244" s="9">
        <v>0</v>
      </c>
      <c r="S244" s="9">
        <v>0</v>
      </c>
      <c r="T244" s="9">
        <v>0</v>
      </c>
      <c r="U244" s="9">
        <v>0</v>
      </c>
      <c r="V244" s="9">
        <v>0</v>
      </c>
      <c r="W244" s="9">
        <v>0</v>
      </c>
      <c r="X244" s="9">
        <v>0</v>
      </c>
      <c r="Y244" s="9">
        <f t="shared" ref="Y244:Y249" si="271">SUM(Z244:AD244)</f>
        <v>0</v>
      </c>
      <c r="Z244" s="9">
        <v>0</v>
      </c>
      <c r="AA244" s="9">
        <v>0</v>
      </c>
      <c r="AB244" s="9">
        <v>0</v>
      </c>
      <c r="AC244" s="9">
        <v>0</v>
      </c>
      <c r="AD244" s="9">
        <v>0</v>
      </c>
      <c r="AE244" s="9">
        <f t="shared" ref="AE244:AE249" si="272">SUM(AF244:AI244)</f>
        <v>589360000</v>
      </c>
      <c r="AF244" s="9">
        <v>0</v>
      </c>
      <c r="AG244" s="9">
        <v>0</v>
      </c>
      <c r="AH244" s="9">
        <v>589360000</v>
      </c>
      <c r="AI244" s="9">
        <v>0</v>
      </c>
      <c r="AJ244" s="9">
        <f t="shared" ref="AJ244:AJ249" si="273">SUM(AK244:AL244)</f>
        <v>0</v>
      </c>
      <c r="AK244" s="9">
        <v>0</v>
      </c>
      <c r="AL244" s="9">
        <f t="shared" ref="AL244:AL249" si="274">SUM(AM244:AO244)</f>
        <v>0</v>
      </c>
      <c r="AM244" s="9">
        <v>0</v>
      </c>
      <c r="AN244" s="9">
        <v>0</v>
      </c>
      <c r="AO244" s="9">
        <v>0</v>
      </c>
      <c r="AQ244" s="14"/>
      <c r="AR244" s="14"/>
    </row>
    <row r="245" spans="1:44" x14ac:dyDescent="0.25">
      <c r="A245" s="11" t="s">
        <v>380</v>
      </c>
      <c r="B245" s="11" t="s">
        <v>381</v>
      </c>
      <c r="C245" s="9">
        <f t="shared" si="269"/>
        <v>2245845000</v>
      </c>
      <c r="D245" s="9">
        <f t="shared" si="270"/>
        <v>0</v>
      </c>
      <c r="E245" s="9">
        <v>0</v>
      </c>
      <c r="F245" s="9">
        <v>0</v>
      </c>
      <c r="G245" s="9">
        <v>0</v>
      </c>
      <c r="H245" s="9">
        <v>0</v>
      </c>
      <c r="I245" s="9">
        <v>0</v>
      </c>
      <c r="J245" s="9">
        <v>0</v>
      </c>
      <c r="K245" s="9">
        <v>0</v>
      </c>
      <c r="L245" s="9">
        <v>0</v>
      </c>
      <c r="M245" s="9">
        <v>0</v>
      </c>
      <c r="N245" s="9">
        <v>0</v>
      </c>
      <c r="O245" s="9">
        <v>0</v>
      </c>
      <c r="P245" s="9">
        <v>0</v>
      </c>
      <c r="Q245" s="9">
        <v>0</v>
      </c>
      <c r="R245" s="9">
        <v>0</v>
      </c>
      <c r="S245" s="9">
        <v>0</v>
      </c>
      <c r="T245" s="9">
        <v>0</v>
      </c>
      <c r="U245" s="9">
        <v>0</v>
      </c>
      <c r="V245" s="9">
        <v>0</v>
      </c>
      <c r="W245" s="9">
        <v>0</v>
      </c>
      <c r="X245" s="9">
        <v>0</v>
      </c>
      <c r="Y245" s="9">
        <f t="shared" si="271"/>
        <v>0</v>
      </c>
      <c r="Z245" s="9">
        <v>0</v>
      </c>
      <c r="AA245" s="9">
        <v>0</v>
      </c>
      <c r="AB245" s="9">
        <v>0</v>
      </c>
      <c r="AC245" s="9">
        <v>0</v>
      </c>
      <c r="AD245" s="9">
        <v>0</v>
      </c>
      <c r="AE245" s="9">
        <f t="shared" si="272"/>
        <v>2245845000</v>
      </c>
      <c r="AF245" s="9">
        <v>0</v>
      </c>
      <c r="AG245" s="9">
        <v>0</v>
      </c>
      <c r="AH245" s="9">
        <v>2245845000</v>
      </c>
      <c r="AI245" s="9">
        <v>0</v>
      </c>
      <c r="AJ245" s="9">
        <f t="shared" si="273"/>
        <v>0</v>
      </c>
      <c r="AK245" s="9">
        <v>0</v>
      </c>
      <c r="AL245" s="9">
        <f t="shared" si="274"/>
        <v>0</v>
      </c>
      <c r="AM245" s="9">
        <v>0</v>
      </c>
      <c r="AN245" s="9">
        <v>0</v>
      </c>
      <c r="AO245" s="9">
        <v>0</v>
      </c>
      <c r="AQ245" s="14"/>
      <c r="AR245" s="14"/>
    </row>
    <row r="246" spans="1:44" x14ac:dyDescent="0.25">
      <c r="A246" s="11" t="s">
        <v>382</v>
      </c>
      <c r="B246" s="11" t="s">
        <v>383</v>
      </c>
      <c r="C246" s="9">
        <f t="shared" si="269"/>
        <v>0</v>
      </c>
      <c r="D246" s="9">
        <f t="shared" si="270"/>
        <v>0</v>
      </c>
      <c r="E246" s="9">
        <v>0</v>
      </c>
      <c r="F246" s="9">
        <v>0</v>
      </c>
      <c r="G246" s="9">
        <v>0</v>
      </c>
      <c r="H246" s="9">
        <v>0</v>
      </c>
      <c r="I246" s="9">
        <v>0</v>
      </c>
      <c r="J246" s="9">
        <v>0</v>
      </c>
      <c r="K246" s="9">
        <v>0</v>
      </c>
      <c r="L246" s="9">
        <v>0</v>
      </c>
      <c r="M246" s="9">
        <v>0</v>
      </c>
      <c r="N246" s="9">
        <v>0</v>
      </c>
      <c r="O246" s="9">
        <v>0</v>
      </c>
      <c r="P246" s="9">
        <v>0</v>
      </c>
      <c r="Q246" s="9">
        <v>0</v>
      </c>
      <c r="R246" s="9">
        <v>0</v>
      </c>
      <c r="S246" s="9">
        <v>0</v>
      </c>
      <c r="T246" s="9">
        <v>0</v>
      </c>
      <c r="U246" s="9">
        <v>0</v>
      </c>
      <c r="V246" s="9">
        <v>0</v>
      </c>
      <c r="W246" s="9">
        <v>0</v>
      </c>
      <c r="X246" s="9">
        <v>0</v>
      </c>
      <c r="Y246" s="9">
        <f t="shared" si="271"/>
        <v>0</v>
      </c>
      <c r="Z246" s="9">
        <v>0</v>
      </c>
      <c r="AA246" s="9">
        <v>0</v>
      </c>
      <c r="AB246" s="9">
        <v>0</v>
      </c>
      <c r="AC246" s="9">
        <v>0</v>
      </c>
      <c r="AD246" s="9">
        <v>0</v>
      </c>
      <c r="AE246" s="9">
        <f t="shared" si="272"/>
        <v>0</v>
      </c>
      <c r="AF246" s="9">
        <v>0</v>
      </c>
      <c r="AG246" s="9">
        <f>183203068.4-183203068.4</f>
        <v>0</v>
      </c>
      <c r="AH246" s="9">
        <v>0</v>
      </c>
      <c r="AI246" s="9">
        <v>0</v>
      </c>
      <c r="AJ246" s="9">
        <f t="shared" si="273"/>
        <v>0</v>
      </c>
      <c r="AK246" s="9">
        <v>0</v>
      </c>
      <c r="AL246" s="9">
        <f t="shared" si="274"/>
        <v>0</v>
      </c>
      <c r="AM246" s="9">
        <v>0</v>
      </c>
      <c r="AN246" s="9">
        <v>0</v>
      </c>
      <c r="AO246" s="9">
        <v>0</v>
      </c>
      <c r="AQ246" s="14"/>
      <c r="AR246" s="14"/>
    </row>
    <row r="247" spans="1:44" x14ac:dyDescent="0.25">
      <c r="A247" s="11" t="s">
        <v>384</v>
      </c>
      <c r="B247" s="11" t="s">
        <v>385</v>
      </c>
      <c r="C247" s="9">
        <f t="shared" si="269"/>
        <v>1589919099.1800001</v>
      </c>
      <c r="D247" s="9">
        <f t="shared" si="270"/>
        <v>0</v>
      </c>
      <c r="E247" s="9">
        <v>0</v>
      </c>
      <c r="F247" s="9">
        <v>0</v>
      </c>
      <c r="G247" s="9">
        <v>0</v>
      </c>
      <c r="H247" s="9">
        <v>0</v>
      </c>
      <c r="I247" s="9">
        <v>0</v>
      </c>
      <c r="J247" s="9">
        <v>0</v>
      </c>
      <c r="K247" s="9">
        <v>0</v>
      </c>
      <c r="L247" s="9">
        <v>0</v>
      </c>
      <c r="M247" s="9">
        <v>0</v>
      </c>
      <c r="N247" s="9">
        <v>0</v>
      </c>
      <c r="O247" s="9">
        <v>0</v>
      </c>
      <c r="P247" s="9">
        <v>0</v>
      </c>
      <c r="Q247" s="9">
        <v>0</v>
      </c>
      <c r="R247" s="9">
        <v>0</v>
      </c>
      <c r="S247" s="9">
        <v>0</v>
      </c>
      <c r="T247" s="9">
        <v>0</v>
      </c>
      <c r="U247" s="9">
        <v>0</v>
      </c>
      <c r="V247" s="9">
        <v>0</v>
      </c>
      <c r="W247" s="9">
        <v>0</v>
      </c>
      <c r="X247" s="9">
        <v>0</v>
      </c>
      <c r="Y247" s="9">
        <f t="shared" si="271"/>
        <v>0</v>
      </c>
      <c r="Z247" s="9">
        <v>0</v>
      </c>
      <c r="AA247" s="9">
        <v>0</v>
      </c>
      <c r="AB247" s="9">
        <v>0</v>
      </c>
      <c r="AC247" s="9">
        <v>0</v>
      </c>
      <c r="AD247" s="9">
        <v>0</v>
      </c>
      <c r="AE247" s="9">
        <f t="shared" si="272"/>
        <v>1589919099.1800001</v>
      </c>
      <c r="AF247" s="9">
        <v>0</v>
      </c>
      <c r="AG247" s="9">
        <v>0</v>
      </c>
      <c r="AH247" s="9">
        <v>0</v>
      </c>
      <c r="AI247" s="9">
        <v>1589919099.1800001</v>
      </c>
      <c r="AJ247" s="9">
        <f t="shared" si="273"/>
        <v>0</v>
      </c>
      <c r="AK247" s="9">
        <v>0</v>
      </c>
      <c r="AL247" s="9">
        <f t="shared" si="274"/>
        <v>0</v>
      </c>
      <c r="AM247" s="9">
        <v>0</v>
      </c>
      <c r="AN247" s="9">
        <v>0</v>
      </c>
      <c r="AO247" s="9">
        <v>0</v>
      </c>
      <c r="AQ247" s="14"/>
      <c r="AR247" s="14"/>
    </row>
    <row r="248" spans="1:44" x14ac:dyDescent="0.25">
      <c r="A248" s="11" t="s">
        <v>386</v>
      </c>
      <c r="B248" s="11" t="s">
        <v>387</v>
      </c>
      <c r="C248" s="9">
        <f t="shared" si="269"/>
        <v>0</v>
      </c>
      <c r="D248" s="9">
        <f t="shared" si="270"/>
        <v>0</v>
      </c>
      <c r="E248" s="9">
        <v>0</v>
      </c>
      <c r="F248" s="9">
        <v>0</v>
      </c>
      <c r="G248" s="9">
        <v>0</v>
      </c>
      <c r="H248" s="9">
        <v>0</v>
      </c>
      <c r="I248" s="9">
        <v>0</v>
      </c>
      <c r="J248" s="9">
        <v>0</v>
      </c>
      <c r="K248" s="9">
        <v>0</v>
      </c>
      <c r="L248" s="9">
        <v>0</v>
      </c>
      <c r="M248" s="9">
        <v>0</v>
      </c>
      <c r="N248" s="9">
        <v>0</v>
      </c>
      <c r="O248" s="9">
        <v>0</v>
      </c>
      <c r="P248" s="9">
        <v>0</v>
      </c>
      <c r="Q248" s="9">
        <v>0</v>
      </c>
      <c r="R248" s="9">
        <v>0</v>
      </c>
      <c r="S248" s="9">
        <v>0</v>
      </c>
      <c r="T248" s="9">
        <v>0</v>
      </c>
      <c r="U248" s="9">
        <v>0</v>
      </c>
      <c r="V248" s="9">
        <v>0</v>
      </c>
      <c r="W248" s="9">
        <v>0</v>
      </c>
      <c r="X248" s="9">
        <v>0</v>
      </c>
      <c r="Y248" s="9">
        <f t="shared" si="271"/>
        <v>0</v>
      </c>
      <c r="Z248" s="9">
        <v>0</v>
      </c>
      <c r="AA248" s="9">
        <v>0</v>
      </c>
      <c r="AB248" s="9">
        <v>0</v>
      </c>
      <c r="AC248" s="9">
        <v>0</v>
      </c>
      <c r="AD248" s="9">
        <v>0</v>
      </c>
      <c r="AE248" s="9">
        <f t="shared" si="272"/>
        <v>0</v>
      </c>
      <c r="AF248" s="9">
        <v>0</v>
      </c>
      <c r="AG248" s="9">
        <f>672896508-672896508</f>
        <v>0</v>
      </c>
      <c r="AH248" s="9">
        <v>0</v>
      </c>
      <c r="AI248" s="9">
        <v>0</v>
      </c>
      <c r="AJ248" s="9">
        <f t="shared" si="273"/>
        <v>0</v>
      </c>
      <c r="AK248" s="9">
        <v>0</v>
      </c>
      <c r="AL248" s="9">
        <f t="shared" si="274"/>
        <v>0</v>
      </c>
      <c r="AM248" s="9">
        <v>0</v>
      </c>
      <c r="AN248" s="9">
        <v>0</v>
      </c>
      <c r="AO248" s="9">
        <v>0</v>
      </c>
      <c r="AQ248" s="14"/>
      <c r="AR248" s="14"/>
    </row>
    <row r="249" spans="1:44" x14ac:dyDescent="0.25">
      <c r="A249" s="11" t="s">
        <v>388</v>
      </c>
      <c r="B249" s="11" t="s">
        <v>389</v>
      </c>
      <c r="C249" s="9">
        <f t="shared" si="269"/>
        <v>0</v>
      </c>
      <c r="D249" s="9">
        <f t="shared" si="270"/>
        <v>0</v>
      </c>
      <c r="E249" s="9">
        <v>0</v>
      </c>
      <c r="F249" s="9">
        <v>0</v>
      </c>
      <c r="G249" s="9">
        <v>0</v>
      </c>
      <c r="H249" s="9">
        <v>0</v>
      </c>
      <c r="I249" s="9">
        <v>0</v>
      </c>
      <c r="J249" s="9">
        <v>0</v>
      </c>
      <c r="K249" s="9">
        <v>0</v>
      </c>
      <c r="L249" s="9">
        <v>0</v>
      </c>
      <c r="M249" s="9">
        <v>0</v>
      </c>
      <c r="N249" s="9">
        <v>0</v>
      </c>
      <c r="O249" s="9">
        <v>0</v>
      </c>
      <c r="P249" s="9">
        <v>0</v>
      </c>
      <c r="Q249" s="9">
        <v>0</v>
      </c>
      <c r="R249" s="9">
        <v>0</v>
      </c>
      <c r="S249" s="9">
        <v>0</v>
      </c>
      <c r="T249" s="9">
        <v>0</v>
      </c>
      <c r="U249" s="9">
        <v>0</v>
      </c>
      <c r="V249" s="9">
        <v>0</v>
      </c>
      <c r="W249" s="9">
        <v>0</v>
      </c>
      <c r="X249" s="9">
        <v>0</v>
      </c>
      <c r="Y249" s="9">
        <f t="shared" si="271"/>
        <v>0</v>
      </c>
      <c r="Z249" s="9">
        <v>0</v>
      </c>
      <c r="AA249" s="9">
        <v>0</v>
      </c>
      <c r="AB249" s="9">
        <v>0</v>
      </c>
      <c r="AC249" s="9">
        <v>0</v>
      </c>
      <c r="AD249" s="9">
        <v>0</v>
      </c>
      <c r="AE249" s="9">
        <f t="shared" si="272"/>
        <v>0</v>
      </c>
      <c r="AF249" s="9">
        <v>0</v>
      </c>
      <c r="AG249" s="9">
        <v>0</v>
      </c>
      <c r="AH249" s="9">
        <v>0</v>
      </c>
      <c r="AI249" s="9">
        <v>0</v>
      </c>
      <c r="AJ249" s="9">
        <f t="shared" si="273"/>
        <v>0</v>
      </c>
      <c r="AK249" s="9">
        <v>0</v>
      </c>
      <c r="AL249" s="9">
        <f t="shared" si="274"/>
        <v>0</v>
      </c>
      <c r="AM249" s="9">
        <v>0</v>
      </c>
      <c r="AN249" s="9">
        <v>0</v>
      </c>
      <c r="AO249" s="9">
        <v>0</v>
      </c>
      <c r="AQ249" s="14"/>
      <c r="AR249" s="14"/>
    </row>
    <row r="250" spans="1:44" x14ac:dyDescent="0.25">
      <c r="A250" s="11"/>
      <c r="B250" s="11"/>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Q250" s="14"/>
      <c r="AR250" s="14"/>
    </row>
    <row r="251" spans="1:44" s="15" customFormat="1" x14ac:dyDescent="0.25">
      <c r="A251" s="12" t="s">
        <v>390</v>
      </c>
      <c r="B251" s="12" t="s">
        <v>391</v>
      </c>
      <c r="C251" s="13">
        <f>SUM(C252:C253)</f>
        <v>0</v>
      </c>
      <c r="D251" s="13">
        <f>SUM(D252:D253)</f>
        <v>0</v>
      </c>
      <c r="E251" s="13">
        <f t="shared" ref="E251:AO251" si="275">SUM(E252:E253)</f>
        <v>0</v>
      </c>
      <c r="F251" s="13">
        <f t="shared" si="275"/>
        <v>0</v>
      </c>
      <c r="G251" s="13">
        <f t="shared" si="275"/>
        <v>0</v>
      </c>
      <c r="H251" s="13">
        <f t="shared" si="275"/>
        <v>0</v>
      </c>
      <c r="I251" s="13">
        <f t="shared" si="275"/>
        <v>0</v>
      </c>
      <c r="J251" s="13">
        <f t="shared" si="275"/>
        <v>0</v>
      </c>
      <c r="K251" s="13">
        <f t="shared" si="275"/>
        <v>0</v>
      </c>
      <c r="L251" s="13">
        <f t="shared" si="275"/>
        <v>0</v>
      </c>
      <c r="M251" s="13">
        <f t="shared" si="275"/>
        <v>0</v>
      </c>
      <c r="N251" s="13">
        <f t="shared" si="275"/>
        <v>0</v>
      </c>
      <c r="O251" s="13">
        <f t="shared" si="275"/>
        <v>0</v>
      </c>
      <c r="P251" s="13">
        <f t="shared" si="275"/>
        <v>0</v>
      </c>
      <c r="Q251" s="13">
        <f t="shared" si="275"/>
        <v>0</v>
      </c>
      <c r="R251" s="13">
        <f t="shared" si="275"/>
        <v>0</v>
      </c>
      <c r="S251" s="13">
        <f t="shared" si="275"/>
        <v>0</v>
      </c>
      <c r="T251" s="13">
        <f t="shared" si="275"/>
        <v>0</v>
      </c>
      <c r="U251" s="13">
        <f t="shared" si="275"/>
        <v>0</v>
      </c>
      <c r="V251" s="13">
        <f t="shared" si="275"/>
        <v>0</v>
      </c>
      <c r="W251" s="13">
        <f t="shared" si="275"/>
        <v>0</v>
      </c>
      <c r="X251" s="13">
        <f t="shared" si="275"/>
        <v>0</v>
      </c>
      <c r="Y251" s="13">
        <f t="shared" si="275"/>
        <v>0</v>
      </c>
      <c r="Z251" s="13">
        <f t="shared" si="275"/>
        <v>0</v>
      </c>
      <c r="AA251" s="13">
        <f t="shared" si="275"/>
        <v>0</v>
      </c>
      <c r="AB251" s="13">
        <f t="shared" si="275"/>
        <v>0</v>
      </c>
      <c r="AC251" s="13">
        <f t="shared" si="275"/>
        <v>0</v>
      </c>
      <c r="AD251" s="13">
        <f t="shared" si="275"/>
        <v>0</v>
      </c>
      <c r="AE251" s="13">
        <f t="shared" si="275"/>
        <v>0</v>
      </c>
      <c r="AF251" s="13">
        <f t="shared" si="275"/>
        <v>0</v>
      </c>
      <c r="AG251" s="13">
        <f t="shared" si="275"/>
        <v>0</v>
      </c>
      <c r="AH251" s="13">
        <f t="shared" si="275"/>
        <v>0</v>
      </c>
      <c r="AI251" s="13">
        <f t="shared" si="275"/>
        <v>0</v>
      </c>
      <c r="AJ251" s="13">
        <f t="shared" si="275"/>
        <v>0</v>
      </c>
      <c r="AK251" s="13">
        <f t="shared" si="275"/>
        <v>0</v>
      </c>
      <c r="AL251" s="13">
        <f t="shared" si="275"/>
        <v>0</v>
      </c>
      <c r="AM251" s="13">
        <f t="shared" si="275"/>
        <v>0</v>
      </c>
      <c r="AN251" s="13">
        <f t="shared" si="275"/>
        <v>0</v>
      </c>
      <c r="AO251" s="13">
        <f t="shared" si="275"/>
        <v>0</v>
      </c>
      <c r="AQ251" s="14"/>
      <c r="AR251" s="14"/>
    </row>
    <row r="252" spans="1:44" x14ac:dyDescent="0.25">
      <c r="A252" s="11" t="s">
        <v>392</v>
      </c>
      <c r="B252" s="11" t="s">
        <v>393</v>
      </c>
      <c r="C252" s="9">
        <f t="shared" ref="C252:C253" si="276">SUM(D252+Y252+AE252+AJ252)</f>
        <v>0</v>
      </c>
      <c r="D252" s="9">
        <f t="shared" ref="D252:D253" si="277">SUM(E252:X252)</f>
        <v>0</v>
      </c>
      <c r="E252" s="9">
        <v>0</v>
      </c>
      <c r="F252" s="9">
        <v>0</v>
      </c>
      <c r="G252" s="9">
        <v>0</v>
      </c>
      <c r="H252" s="9">
        <v>0</v>
      </c>
      <c r="I252" s="9">
        <v>0</v>
      </c>
      <c r="J252" s="9">
        <v>0</v>
      </c>
      <c r="K252" s="9">
        <v>0</v>
      </c>
      <c r="L252" s="9">
        <v>0</v>
      </c>
      <c r="M252" s="9">
        <v>0</v>
      </c>
      <c r="N252" s="9">
        <v>0</v>
      </c>
      <c r="O252" s="9">
        <v>0</v>
      </c>
      <c r="P252" s="9">
        <v>0</v>
      </c>
      <c r="Q252" s="9">
        <v>0</v>
      </c>
      <c r="R252" s="9">
        <v>0</v>
      </c>
      <c r="S252" s="9">
        <v>0</v>
      </c>
      <c r="T252" s="9">
        <v>0</v>
      </c>
      <c r="U252" s="9">
        <v>0</v>
      </c>
      <c r="V252" s="9">
        <v>0</v>
      </c>
      <c r="W252" s="9">
        <v>0</v>
      </c>
      <c r="X252" s="9">
        <v>0</v>
      </c>
      <c r="Y252" s="9">
        <f t="shared" ref="Y252:Y253" si="278">SUM(Z252:AD252)</f>
        <v>0</v>
      </c>
      <c r="Z252" s="9">
        <v>0</v>
      </c>
      <c r="AA252" s="9">
        <v>0</v>
      </c>
      <c r="AB252" s="9">
        <v>0</v>
      </c>
      <c r="AC252" s="9">
        <v>0</v>
      </c>
      <c r="AD252" s="9">
        <v>0</v>
      </c>
      <c r="AE252" s="9">
        <f t="shared" ref="AE252:AE253" si="279">SUM(AF252:AI252)</f>
        <v>0</v>
      </c>
      <c r="AF252" s="9">
        <v>0</v>
      </c>
      <c r="AG252" s="9">
        <v>0</v>
      </c>
      <c r="AH252" s="9">
        <v>0</v>
      </c>
      <c r="AI252" s="9">
        <v>0</v>
      </c>
      <c r="AJ252" s="9">
        <f t="shared" ref="AJ252:AJ253" si="280">SUM(AK252:AL252)</f>
        <v>0</v>
      </c>
      <c r="AK252" s="9">
        <v>0</v>
      </c>
      <c r="AL252" s="9">
        <f t="shared" ref="AL252:AL253" si="281">SUM(AM252:AO252)</f>
        <v>0</v>
      </c>
      <c r="AM252" s="9">
        <v>0</v>
      </c>
      <c r="AN252" s="9">
        <v>0</v>
      </c>
      <c r="AO252" s="9">
        <v>0</v>
      </c>
      <c r="AQ252" s="14"/>
      <c r="AR252" s="14"/>
    </row>
    <row r="253" spans="1:44" x14ac:dyDescent="0.25">
      <c r="A253" s="11" t="s">
        <v>394</v>
      </c>
      <c r="B253" s="11" t="s">
        <v>395</v>
      </c>
      <c r="C253" s="9">
        <f t="shared" si="276"/>
        <v>0</v>
      </c>
      <c r="D253" s="9">
        <f t="shared" si="277"/>
        <v>0</v>
      </c>
      <c r="E253" s="9">
        <v>0</v>
      </c>
      <c r="F253" s="9">
        <v>0</v>
      </c>
      <c r="G253" s="9">
        <v>0</v>
      </c>
      <c r="H253" s="9">
        <v>0</v>
      </c>
      <c r="I253" s="9">
        <v>0</v>
      </c>
      <c r="J253" s="9">
        <v>0</v>
      </c>
      <c r="K253" s="9">
        <v>0</v>
      </c>
      <c r="L253" s="9">
        <v>0</v>
      </c>
      <c r="M253" s="9">
        <v>0</v>
      </c>
      <c r="N253" s="9">
        <v>0</v>
      </c>
      <c r="O253" s="9">
        <v>0</v>
      </c>
      <c r="P253" s="9">
        <v>0</v>
      </c>
      <c r="Q253" s="9">
        <v>0</v>
      </c>
      <c r="R253" s="9">
        <v>0</v>
      </c>
      <c r="S253" s="9">
        <v>0</v>
      </c>
      <c r="T253" s="9">
        <v>0</v>
      </c>
      <c r="U253" s="9">
        <v>0</v>
      </c>
      <c r="V253" s="9">
        <v>0</v>
      </c>
      <c r="W253" s="9">
        <v>0</v>
      </c>
      <c r="X253" s="9">
        <v>0</v>
      </c>
      <c r="Y253" s="9">
        <f t="shared" si="278"/>
        <v>0</v>
      </c>
      <c r="Z253" s="9">
        <v>0</v>
      </c>
      <c r="AA253" s="9">
        <v>0</v>
      </c>
      <c r="AB253" s="9">
        <v>0</v>
      </c>
      <c r="AC253" s="9">
        <v>0</v>
      </c>
      <c r="AD253" s="9">
        <v>0</v>
      </c>
      <c r="AE253" s="9">
        <f t="shared" si="279"/>
        <v>0</v>
      </c>
      <c r="AF253" s="9">
        <v>0</v>
      </c>
      <c r="AG253" s="9">
        <v>0</v>
      </c>
      <c r="AH253" s="9">
        <v>0</v>
      </c>
      <c r="AI253" s="9">
        <v>0</v>
      </c>
      <c r="AJ253" s="9">
        <f t="shared" si="280"/>
        <v>0</v>
      </c>
      <c r="AK253" s="9">
        <v>0</v>
      </c>
      <c r="AL253" s="9">
        <f t="shared" si="281"/>
        <v>0</v>
      </c>
      <c r="AM253" s="9">
        <v>0</v>
      </c>
      <c r="AN253" s="9">
        <v>0</v>
      </c>
      <c r="AO253" s="9">
        <v>0</v>
      </c>
      <c r="AQ253" s="14"/>
      <c r="AR253" s="14"/>
    </row>
    <row r="254" spans="1:44" x14ac:dyDescent="0.25">
      <c r="A254" s="11"/>
      <c r="B254" s="11"/>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Q254" s="14"/>
      <c r="AR254" s="14"/>
    </row>
    <row r="255" spans="1:44" s="15" customFormat="1" x14ac:dyDescent="0.25">
      <c r="A255" s="12" t="s">
        <v>396</v>
      </c>
      <c r="B255" s="12" t="s">
        <v>397</v>
      </c>
      <c r="C255" s="13">
        <f>SUM(C256)</f>
        <v>12110685006.139999</v>
      </c>
      <c r="D255" s="13">
        <f>SUM(D256)</f>
        <v>0</v>
      </c>
      <c r="E255" s="13">
        <f t="shared" ref="E255:T256" si="282">SUM(E256)</f>
        <v>0</v>
      </c>
      <c r="F255" s="13">
        <f t="shared" si="282"/>
        <v>0</v>
      </c>
      <c r="G255" s="13">
        <f t="shared" si="282"/>
        <v>0</v>
      </c>
      <c r="H255" s="13">
        <f t="shared" si="282"/>
        <v>0</v>
      </c>
      <c r="I255" s="13">
        <f t="shared" si="282"/>
        <v>0</v>
      </c>
      <c r="J255" s="13">
        <f t="shared" si="282"/>
        <v>0</v>
      </c>
      <c r="K255" s="13">
        <f t="shared" si="282"/>
        <v>0</v>
      </c>
      <c r="L255" s="13">
        <f t="shared" si="282"/>
        <v>0</v>
      </c>
      <c r="M255" s="13">
        <f t="shared" si="282"/>
        <v>0</v>
      </c>
      <c r="N255" s="13">
        <f t="shared" si="282"/>
        <v>0</v>
      </c>
      <c r="O255" s="13">
        <f t="shared" si="282"/>
        <v>0</v>
      </c>
      <c r="P255" s="13">
        <f t="shared" si="282"/>
        <v>0</v>
      </c>
      <c r="Q255" s="13">
        <f t="shared" si="282"/>
        <v>0</v>
      </c>
      <c r="R255" s="13">
        <f t="shared" si="282"/>
        <v>0</v>
      </c>
      <c r="S255" s="13">
        <f t="shared" si="282"/>
        <v>0</v>
      </c>
      <c r="T255" s="13">
        <f t="shared" si="282"/>
        <v>0</v>
      </c>
      <c r="U255" s="13">
        <f t="shared" ref="U255:AJ256" si="283">SUM(U256)</f>
        <v>0</v>
      </c>
      <c r="V255" s="13">
        <f t="shared" si="283"/>
        <v>0</v>
      </c>
      <c r="W255" s="13">
        <f t="shared" si="283"/>
        <v>0</v>
      </c>
      <c r="X255" s="13">
        <f t="shared" si="283"/>
        <v>0</v>
      </c>
      <c r="Y255" s="13">
        <f t="shared" si="283"/>
        <v>0</v>
      </c>
      <c r="Z255" s="13">
        <f t="shared" si="283"/>
        <v>0</v>
      </c>
      <c r="AA255" s="13">
        <f t="shared" si="283"/>
        <v>0</v>
      </c>
      <c r="AB255" s="13">
        <f t="shared" si="283"/>
        <v>0</v>
      </c>
      <c r="AC255" s="13">
        <f t="shared" si="283"/>
        <v>0</v>
      </c>
      <c r="AD255" s="13">
        <f t="shared" si="283"/>
        <v>0</v>
      </c>
      <c r="AE255" s="13">
        <f t="shared" si="283"/>
        <v>0</v>
      </c>
      <c r="AF255" s="13">
        <f t="shared" si="283"/>
        <v>0</v>
      </c>
      <c r="AG255" s="13">
        <f t="shared" si="283"/>
        <v>0</v>
      </c>
      <c r="AH255" s="13">
        <f t="shared" si="283"/>
        <v>0</v>
      </c>
      <c r="AI255" s="13">
        <f t="shared" si="283"/>
        <v>0</v>
      </c>
      <c r="AJ255" s="13">
        <f t="shared" si="283"/>
        <v>12110685006.139999</v>
      </c>
      <c r="AK255" s="13">
        <f t="shared" ref="AK255:AO256" si="284">SUM(AK256)</f>
        <v>12110685006.139999</v>
      </c>
      <c r="AL255" s="13">
        <f t="shared" si="284"/>
        <v>0</v>
      </c>
      <c r="AM255" s="13">
        <f t="shared" si="284"/>
        <v>0</v>
      </c>
      <c r="AN255" s="13">
        <f t="shared" si="284"/>
        <v>0</v>
      </c>
      <c r="AO255" s="13">
        <f t="shared" si="284"/>
        <v>0</v>
      </c>
      <c r="AQ255" s="14"/>
      <c r="AR255" s="14"/>
    </row>
    <row r="256" spans="1:44" s="15" customFormat="1" x14ac:dyDescent="0.25">
      <c r="A256" s="12" t="s">
        <v>398</v>
      </c>
      <c r="B256" s="12" t="s">
        <v>399</v>
      </c>
      <c r="C256" s="13">
        <f>SUM(C257)</f>
        <v>12110685006.139999</v>
      </c>
      <c r="D256" s="13">
        <f>SUM(D257)</f>
        <v>0</v>
      </c>
      <c r="E256" s="13">
        <f t="shared" si="282"/>
        <v>0</v>
      </c>
      <c r="F256" s="13">
        <f t="shared" si="282"/>
        <v>0</v>
      </c>
      <c r="G256" s="13">
        <f t="shared" si="282"/>
        <v>0</v>
      </c>
      <c r="H256" s="13">
        <f t="shared" si="282"/>
        <v>0</v>
      </c>
      <c r="I256" s="13">
        <f t="shared" si="282"/>
        <v>0</v>
      </c>
      <c r="J256" s="13">
        <f t="shared" si="282"/>
        <v>0</v>
      </c>
      <c r="K256" s="13">
        <f t="shared" si="282"/>
        <v>0</v>
      </c>
      <c r="L256" s="13">
        <f t="shared" si="282"/>
        <v>0</v>
      </c>
      <c r="M256" s="13">
        <f t="shared" si="282"/>
        <v>0</v>
      </c>
      <c r="N256" s="13">
        <f t="shared" si="282"/>
        <v>0</v>
      </c>
      <c r="O256" s="13">
        <f t="shared" si="282"/>
        <v>0</v>
      </c>
      <c r="P256" s="13">
        <f t="shared" si="282"/>
        <v>0</v>
      </c>
      <c r="Q256" s="13">
        <f t="shared" si="282"/>
        <v>0</v>
      </c>
      <c r="R256" s="13">
        <f t="shared" si="282"/>
        <v>0</v>
      </c>
      <c r="S256" s="13">
        <f t="shared" si="282"/>
        <v>0</v>
      </c>
      <c r="T256" s="13">
        <f t="shared" si="282"/>
        <v>0</v>
      </c>
      <c r="U256" s="13">
        <f t="shared" si="283"/>
        <v>0</v>
      </c>
      <c r="V256" s="13">
        <f t="shared" si="283"/>
        <v>0</v>
      </c>
      <c r="W256" s="13">
        <f t="shared" si="283"/>
        <v>0</v>
      </c>
      <c r="X256" s="13">
        <f t="shared" si="283"/>
        <v>0</v>
      </c>
      <c r="Y256" s="13">
        <f t="shared" si="283"/>
        <v>0</v>
      </c>
      <c r="Z256" s="13">
        <f t="shared" si="283"/>
        <v>0</v>
      </c>
      <c r="AA256" s="13">
        <f t="shared" si="283"/>
        <v>0</v>
      </c>
      <c r="AB256" s="13">
        <f t="shared" si="283"/>
        <v>0</v>
      </c>
      <c r="AC256" s="13">
        <f t="shared" si="283"/>
        <v>0</v>
      </c>
      <c r="AD256" s="13">
        <f t="shared" si="283"/>
        <v>0</v>
      </c>
      <c r="AE256" s="13">
        <f t="shared" si="283"/>
        <v>0</v>
      </c>
      <c r="AF256" s="13">
        <f t="shared" si="283"/>
        <v>0</v>
      </c>
      <c r="AG256" s="13">
        <f t="shared" si="283"/>
        <v>0</v>
      </c>
      <c r="AH256" s="13">
        <f t="shared" si="283"/>
        <v>0</v>
      </c>
      <c r="AI256" s="13">
        <f t="shared" si="283"/>
        <v>0</v>
      </c>
      <c r="AJ256" s="13">
        <f t="shared" si="283"/>
        <v>12110685006.139999</v>
      </c>
      <c r="AK256" s="13">
        <f t="shared" si="284"/>
        <v>12110685006.139999</v>
      </c>
      <c r="AL256" s="13">
        <f t="shared" si="284"/>
        <v>0</v>
      </c>
      <c r="AM256" s="13">
        <f t="shared" si="284"/>
        <v>0</v>
      </c>
      <c r="AN256" s="13">
        <f t="shared" si="284"/>
        <v>0</v>
      </c>
      <c r="AO256" s="13">
        <f t="shared" si="284"/>
        <v>0</v>
      </c>
      <c r="AQ256" s="14"/>
      <c r="AR256" s="14"/>
    </row>
    <row r="257" spans="1:44" s="15" customFormat="1" x14ac:dyDescent="0.25">
      <c r="A257" s="12" t="s">
        <v>400</v>
      </c>
      <c r="B257" s="12" t="s">
        <v>401</v>
      </c>
      <c r="C257" s="13">
        <f>SUM(C258:C259)</f>
        <v>12110685006.139999</v>
      </c>
      <c r="D257" s="13">
        <f>SUM(D258:D259)</f>
        <v>0</v>
      </c>
      <c r="E257" s="13">
        <f t="shared" ref="E257:AO257" si="285">SUM(E258:E259)</f>
        <v>0</v>
      </c>
      <c r="F257" s="13">
        <f t="shared" si="285"/>
        <v>0</v>
      </c>
      <c r="G257" s="13">
        <f t="shared" si="285"/>
        <v>0</v>
      </c>
      <c r="H257" s="13">
        <f t="shared" si="285"/>
        <v>0</v>
      </c>
      <c r="I257" s="13">
        <f t="shared" si="285"/>
        <v>0</v>
      </c>
      <c r="J257" s="13">
        <f t="shared" si="285"/>
        <v>0</v>
      </c>
      <c r="K257" s="13">
        <f t="shared" si="285"/>
        <v>0</v>
      </c>
      <c r="L257" s="13">
        <f t="shared" si="285"/>
        <v>0</v>
      </c>
      <c r="M257" s="13">
        <f t="shared" si="285"/>
        <v>0</v>
      </c>
      <c r="N257" s="13">
        <f t="shared" si="285"/>
        <v>0</v>
      </c>
      <c r="O257" s="13">
        <f t="shared" si="285"/>
        <v>0</v>
      </c>
      <c r="P257" s="13">
        <f t="shared" si="285"/>
        <v>0</v>
      </c>
      <c r="Q257" s="13">
        <f t="shared" si="285"/>
        <v>0</v>
      </c>
      <c r="R257" s="13">
        <f t="shared" si="285"/>
        <v>0</v>
      </c>
      <c r="S257" s="13">
        <f t="shared" si="285"/>
        <v>0</v>
      </c>
      <c r="T257" s="13">
        <f t="shared" si="285"/>
        <v>0</v>
      </c>
      <c r="U257" s="13">
        <f t="shared" si="285"/>
        <v>0</v>
      </c>
      <c r="V257" s="13">
        <f t="shared" si="285"/>
        <v>0</v>
      </c>
      <c r="W257" s="13">
        <f t="shared" si="285"/>
        <v>0</v>
      </c>
      <c r="X257" s="13">
        <f t="shared" si="285"/>
        <v>0</v>
      </c>
      <c r="Y257" s="13">
        <f t="shared" si="285"/>
        <v>0</v>
      </c>
      <c r="Z257" s="13">
        <f t="shared" si="285"/>
        <v>0</v>
      </c>
      <c r="AA257" s="13">
        <f t="shared" si="285"/>
        <v>0</v>
      </c>
      <c r="AB257" s="13">
        <f t="shared" si="285"/>
        <v>0</v>
      </c>
      <c r="AC257" s="13">
        <f t="shared" si="285"/>
        <v>0</v>
      </c>
      <c r="AD257" s="13">
        <f t="shared" si="285"/>
        <v>0</v>
      </c>
      <c r="AE257" s="13">
        <f t="shared" si="285"/>
        <v>0</v>
      </c>
      <c r="AF257" s="13">
        <f t="shared" si="285"/>
        <v>0</v>
      </c>
      <c r="AG257" s="13">
        <f t="shared" si="285"/>
        <v>0</v>
      </c>
      <c r="AH257" s="13">
        <f t="shared" si="285"/>
        <v>0</v>
      </c>
      <c r="AI257" s="13">
        <f t="shared" si="285"/>
        <v>0</v>
      </c>
      <c r="AJ257" s="13">
        <f t="shared" si="285"/>
        <v>12110685006.139999</v>
      </c>
      <c r="AK257" s="13">
        <f t="shared" si="285"/>
        <v>12110685006.139999</v>
      </c>
      <c r="AL257" s="13">
        <f t="shared" si="285"/>
        <v>0</v>
      </c>
      <c r="AM257" s="13">
        <f t="shared" si="285"/>
        <v>0</v>
      </c>
      <c r="AN257" s="13">
        <f t="shared" si="285"/>
        <v>0</v>
      </c>
      <c r="AO257" s="13">
        <f t="shared" si="285"/>
        <v>0</v>
      </c>
      <c r="AQ257" s="14"/>
      <c r="AR257" s="14"/>
    </row>
    <row r="258" spans="1:44" x14ac:dyDescent="0.25">
      <c r="A258" s="11" t="s">
        <v>402</v>
      </c>
      <c r="B258" s="11" t="s">
        <v>403</v>
      </c>
      <c r="C258" s="9">
        <f t="shared" ref="C258:C259" si="286">SUM(D258+Y258+AE258+AJ258)</f>
        <v>2583849138.1399999</v>
      </c>
      <c r="D258" s="9">
        <f t="shared" ref="D258:D259" si="287">SUM(E258:X258)</f>
        <v>0</v>
      </c>
      <c r="E258" s="9">
        <v>0</v>
      </c>
      <c r="F258" s="9">
        <v>0</v>
      </c>
      <c r="G258" s="9">
        <v>0</v>
      </c>
      <c r="H258" s="9">
        <v>0</v>
      </c>
      <c r="I258" s="9">
        <v>0</v>
      </c>
      <c r="J258" s="9">
        <v>0</v>
      </c>
      <c r="K258" s="9">
        <v>0</v>
      </c>
      <c r="L258" s="9">
        <v>0</v>
      </c>
      <c r="M258" s="9">
        <v>0</v>
      </c>
      <c r="N258" s="9">
        <v>0</v>
      </c>
      <c r="O258" s="9">
        <v>0</v>
      </c>
      <c r="P258" s="9">
        <v>0</v>
      </c>
      <c r="Q258" s="9">
        <v>0</v>
      </c>
      <c r="R258" s="9">
        <v>0</v>
      </c>
      <c r="S258" s="9">
        <v>0</v>
      </c>
      <c r="T258" s="9">
        <v>0</v>
      </c>
      <c r="U258" s="9">
        <v>0</v>
      </c>
      <c r="V258" s="9">
        <v>0</v>
      </c>
      <c r="W258" s="9">
        <v>0</v>
      </c>
      <c r="X258" s="9">
        <v>0</v>
      </c>
      <c r="Y258" s="9">
        <f t="shared" ref="Y258:Y259" si="288">SUM(Z258:AD258)</f>
        <v>0</v>
      </c>
      <c r="Z258" s="9">
        <v>0</v>
      </c>
      <c r="AA258" s="9">
        <v>0</v>
      </c>
      <c r="AB258" s="9">
        <v>0</v>
      </c>
      <c r="AC258" s="9">
        <v>0</v>
      </c>
      <c r="AD258" s="9">
        <v>0</v>
      </c>
      <c r="AE258" s="9">
        <f t="shared" ref="AE258:AE259" si="289">SUM(AF258:AI258)</f>
        <v>0</v>
      </c>
      <c r="AF258" s="9">
        <v>0</v>
      </c>
      <c r="AG258" s="9">
        <v>0</v>
      </c>
      <c r="AH258" s="9">
        <v>0</v>
      </c>
      <c r="AI258" s="9">
        <v>0</v>
      </c>
      <c r="AJ258" s="9">
        <f t="shared" ref="AJ258:AJ259" si="290">SUM(AK258:AL258)</f>
        <v>2583849138.1399999</v>
      </c>
      <c r="AK258" s="9">
        <v>2583849138.1399999</v>
      </c>
      <c r="AL258" s="9">
        <f t="shared" ref="AL258:AL259" si="291">SUM(AM258:AO258)</f>
        <v>0</v>
      </c>
      <c r="AM258" s="9">
        <v>0</v>
      </c>
      <c r="AN258" s="9">
        <v>0</v>
      </c>
      <c r="AO258" s="9">
        <v>0</v>
      </c>
      <c r="AQ258" s="14"/>
      <c r="AR258" s="14"/>
    </row>
    <row r="259" spans="1:44" x14ac:dyDescent="0.25">
      <c r="A259" s="11" t="s">
        <v>404</v>
      </c>
      <c r="B259" s="11" t="s">
        <v>405</v>
      </c>
      <c r="C259" s="9">
        <f t="shared" si="286"/>
        <v>9526835868</v>
      </c>
      <c r="D259" s="9">
        <f t="shared" si="287"/>
        <v>0</v>
      </c>
      <c r="E259" s="9">
        <v>0</v>
      </c>
      <c r="F259" s="9">
        <v>0</v>
      </c>
      <c r="G259" s="9">
        <v>0</v>
      </c>
      <c r="H259" s="9">
        <v>0</v>
      </c>
      <c r="I259" s="9">
        <v>0</v>
      </c>
      <c r="J259" s="9">
        <v>0</v>
      </c>
      <c r="K259" s="9">
        <v>0</v>
      </c>
      <c r="L259" s="9">
        <v>0</v>
      </c>
      <c r="M259" s="9">
        <v>0</v>
      </c>
      <c r="N259" s="9">
        <v>0</v>
      </c>
      <c r="O259" s="9">
        <v>0</v>
      </c>
      <c r="P259" s="9">
        <v>0</v>
      </c>
      <c r="Q259" s="9">
        <v>0</v>
      </c>
      <c r="R259" s="9">
        <v>0</v>
      </c>
      <c r="S259" s="9">
        <v>0</v>
      </c>
      <c r="T259" s="9">
        <v>0</v>
      </c>
      <c r="U259" s="9">
        <v>0</v>
      </c>
      <c r="V259" s="9">
        <v>0</v>
      </c>
      <c r="W259" s="9">
        <v>0</v>
      </c>
      <c r="X259" s="9">
        <v>0</v>
      </c>
      <c r="Y259" s="9">
        <f t="shared" si="288"/>
        <v>0</v>
      </c>
      <c r="Z259" s="9">
        <v>0</v>
      </c>
      <c r="AA259" s="9">
        <v>0</v>
      </c>
      <c r="AB259" s="9">
        <v>0</v>
      </c>
      <c r="AC259" s="9">
        <v>0</v>
      </c>
      <c r="AD259" s="9">
        <v>0</v>
      </c>
      <c r="AE259" s="9">
        <f t="shared" si="289"/>
        <v>0</v>
      </c>
      <c r="AF259" s="9">
        <v>0</v>
      </c>
      <c r="AG259" s="9">
        <v>0</v>
      </c>
      <c r="AH259" s="9">
        <v>0</v>
      </c>
      <c r="AI259" s="9">
        <v>0</v>
      </c>
      <c r="AJ259" s="9">
        <f t="shared" si="290"/>
        <v>9526835868</v>
      </c>
      <c r="AK259" s="9">
        <v>9526835868</v>
      </c>
      <c r="AL259" s="9">
        <f t="shared" si="291"/>
        <v>0</v>
      </c>
      <c r="AM259" s="9">
        <v>0</v>
      </c>
      <c r="AN259" s="9">
        <v>0</v>
      </c>
      <c r="AO259" s="9">
        <v>0</v>
      </c>
      <c r="AQ259" s="14"/>
      <c r="AR259" s="14"/>
    </row>
    <row r="260" spans="1:44" x14ac:dyDescent="0.25">
      <c r="A260" s="11"/>
      <c r="B260" s="11"/>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Q260" s="14"/>
      <c r="AR260" s="14"/>
    </row>
    <row r="261" spans="1:44" s="15" customFormat="1" x14ac:dyDescent="0.25">
      <c r="A261" s="12" t="s">
        <v>406</v>
      </c>
      <c r="B261" s="12" t="s">
        <v>407</v>
      </c>
      <c r="C261" s="13">
        <f>SUM(C262)</f>
        <v>0</v>
      </c>
      <c r="D261" s="13">
        <f>SUM(D262)</f>
        <v>0</v>
      </c>
      <c r="E261" s="13">
        <f t="shared" ref="E261:T262" si="292">SUM(E262)</f>
        <v>0</v>
      </c>
      <c r="F261" s="13">
        <f t="shared" si="292"/>
        <v>0</v>
      </c>
      <c r="G261" s="13">
        <f t="shared" si="292"/>
        <v>0</v>
      </c>
      <c r="H261" s="13">
        <f t="shared" si="292"/>
        <v>0</v>
      </c>
      <c r="I261" s="13">
        <f t="shared" si="292"/>
        <v>0</v>
      </c>
      <c r="J261" s="13">
        <f t="shared" si="292"/>
        <v>0</v>
      </c>
      <c r="K261" s="13">
        <f t="shared" si="292"/>
        <v>0</v>
      </c>
      <c r="L261" s="13">
        <f t="shared" si="292"/>
        <v>0</v>
      </c>
      <c r="M261" s="13">
        <f t="shared" si="292"/>
        <v>0</v>
      </c>
      <c r="N261" s="13">
        <f t="shared" si="292"/>
        <v>0</v>
      </c>
      <c r="O261" s="13">
        <f t="shared" si="292"/>
        <v>0</v>
      </c>
      <c r="P261" s="13">
        <f t="shared" si="292"/>
        <v>0</v>
      </c>
      <c r="Q261" s="13">
        <f t="shared" si="292"/>
        <v>0</v>
      </c>
      <c r="R261" s="13">
        <f t="shared" si="292"/>
        <v>0</v>
      </c>
      <c r="S261" s="13">
        <f t="shared" si="292"/>
        <v>0</v>
      </c>
      <c r="T261" s="13">
        <f t="shared" si="292"/>
        <v>0</v>
      </c>
      <c r="U261" s="13">
        <f t="shared" ref="U261:AJ262" si="293">SUM(U262)</f>
        <v>0</v>
      </c>
      <c r="V261" s="13">
        <f t="shared" si="293"/>
        <v>0</v>
      </c>
      <c r="W261" s="13">
        <f t="shared" si="293"/>
        <v>0</v>
      </c>
      <c r="X261" s="13">
        <f t="shared" si="293"/>
        <v>0</v>
      </c>
      <c r="Y261" s="13">
        <f t="shared" si="293"/>
        <v>0</v>
      </c>
      <c r="Z261" s="13">
        <f t="shared" si="293"/>
        <v>0</v>
      </c>
      <c r="AA261" s="13">
        <f t="shared" si="293"/>
        <v>0</v>
      </c>
      <c r="AB261" s="13">
        <f t="shared" si="293"/>
        <v>0</v>
      </c>
      <c r="AC261" s="13">
        <f t="shared" si="293"/>
        <v>0</v>
      </c>
      <c r="AD261" s="13">
        <f t="shared" si="293"/>
        <v>0</v>
      </c>
      <c r="AE261" s="13">
        <f t="shared" si="293"/>
        <v>0</v>
      </c>
      <c r="AF261" s="13">
        <f t="shared" si="293"/>
        <v>0</v>
      </c>
      <c r="AG261" s="13">
        <f t="shared" si="293"/>
        <v>0</v>
      </c>
      <c r="AH261" s="13">
        <f t="shared" si="293"/>
        <v>0</v>
      </c>
      <c r="AI261" s="13">
        <f t="shared" si="293"/>
        <v>0</v>
      </c>
      <c r="AJ261" s="13">
        <f t="shared" si="293"/>
        <v>0</v>
      </c>
      <c r="AK261" s="13">
        <f t="shared" ref="AK261:AO262" si="294">SUM(AK262)</f>
        <v>0</v>
      </c>
      <c r="AL261" s="13">
        <f t="shared" si="294"/>
        <v>0</v>
      </c>
      <c r="AM261" s="13">
        <f t="shared" si="294"/>
        <v>0</v>
      </c>
      <c r="AN261" s="13">
        <f t="shared" si="294"/>
        <v>0</v>
      </c>
      <c r="AO261" s="13">
        <f t="shared" si="294"/>
        <v>0</v>
      </c>
      <c r="AQ261" s="14"/>
      <c r="AR261" s="14"/>
    </row>
    <row r="262" spans="1:44" s="15" customFormat="1" x14ac:dyDescent="0.25">
      <c r="A262" s="12" t="s">
        <v>408</v>
      </c>
      <c r="B262" s="12" t="s">
        <v>409</v>
      </c>
      <c r="C262" s="13">
        <f>SUM(C263)</f>
        <v>0</v>
      </c>
      <c r="D262" s="13">
        <f>SUM(D263)</f>
        <v>0</v>
      </c>
      <c r="E262" s="13">
        <f t="shared" si="292"/>
        <v>0</v>
      </c>
      <c r="F262" s="13">
        <f t="shared" si="292"/>
        <v>0</v>
      </c>
      <c r="G262" s="13">
        <f t="shared" si="292"/>
        <v>0</v>
      </c>
      <c r="H262" s="13">
        <f t="shared" si="292"/>
        <v>0</v>
      </c>
      <c r="I262" s="13">
        <f t="shared" si="292"/>
        <v>0</v>
      </c>
      <c r="J262" s="13">
        <f t="shared" si="292"/>
        <v>0</v>
      </c>
      <c r="K262" s="13">
        <f t="shared" si="292"/>
        <v>0</v>
      </c>
      <c r="L262" s="13">
        <f t="shared" si="292"/>
        <v>0</v>
      </c>
      <c r="M262" s="13">
        <f t="shared" si="292"/>
        <v>0</v>
      </c>
      <c r="N262" s="13">
        <f t="shared" si="292"/>
        <v>0</v>
      </c>
      <c r="O262" s="13">
        <f t="shared" si="292"/>
        <v>0</v>
      </c>
      <c r="P262" s="13">
        <f t="shared" si="292"/>
        <v>0</v>
      </c>
      <c r="Q262" s="13">
        <f t="shared" si="292"/>
        <v>0</v>
      </c>
      <c r="R262" s="13">
        <f t="shared" si="292"/>
        <v>0</v>
      </c>
      <c r="S262" s="13">
        <f t="shared" si="292"/>
        <v>0</v>
      </c>
      <c r="T262" s="13">
        <f t="shared" si="292"/>
        <v>0</v>
      </c>
      <c r="U262" s="13">
        <f t="shared" si="293"/>
        <v>0</v>
      </c>
      <c r="V262" s="13">
        <f t="shared" si="293"/>
        <v>0</v>
      </c>
      <c r="W262" s="13">
        <f t="shared" si="293"/>
        <v>0</v>
      </c>
      <c r="X262" s="13">
        <f t="shared" si="293"/>
        <v>0</v>
      </c>
      <c r="Y262" s="13">
        <f t="shared" si="293"/>
        <v>0</v>
      </c>
      <c r="Z262" s="13">
        <f t="shared" si="293"/>
        <v>0</v>
      </c>
      <c r="AA262" s="13">
        <f t="shared" si="293"/>
        <v>0</v>
      </c>
      <c r="AB262" s="13">
        <f t="shared" si="293"/>
        <v>0</v>
      </c>
      <c r="AC262" s="13">
        <f t="shared" si="293"/>
        <v>0</v>
      </c>
      <c r="AD262" s="13">
        <f t="shared" si="293"/>
        <v>0</v>
      </c>
      <c r="AE262" s="13">
        <f t="shared" si="293"/>
        <v>0</v>
      </c>
      <c r="AF262" s="13">
        <f t="shared" si="293"/>
        <v>0</v>
      </c>
      <c r="AG262" s="13">
        <f t="shared" si="293"/>
        <v>0</v>
      </c>
      <c r="AH262" s="13">
        <f t="shared" si="293"/>
        <v>0</v>
      </c>
      <c r="AI262" s="13">
        <f t="shared" si="293"/>
        <v>0</v>
      </c>
      <c r="AJ262" s="13">
        <f t="shared" si="293"/>
        <v>0</v>
      </c>
      <c r="AK262" s="13">
        <f t="shared" si="294"/>
        <v>0</v>
      </c>
      <c r="AL262" s="13">
        <f t="shared" si="294"/>
        <v>0</v>
      </c>
      <c r="AM262" s="13">
        <f t="shared" si="294"/>
        <v>0</v>
      </c>
      <c r="AN262" s="13">
        <f t="shared" si="294"/>
        <v>0</v>
      </c>
      <c r="AO262" s="13">
        <f t="shared" si="294"/>
        <v>0</v>
      </c>
      <c r="AQ262" s="14"/>
      <c r="AR262" s="14"/>
    </row>
    <row r="263" spans="1:44" ht="13.8" thickBot="1" x14ac:dyDescent="0.3">
      <c r="A263" s="17" t="s">
        <v>410</v>
      </c>
      <c r="B263" s="17" t="s">
        <v>411</v>
      </c>
      <c r="C263" s="18">
        <f t="shared" ref="C263" si="295">SUM(D263+Y263+AE263+AJ263)</f>
        <v>0</v>
      </c>
      <c r="D263" s="18">
        <f t="shared" ref="D263" si="296">SUM(E263:X263)</f>
        <v>0</v>
      </c>
      <c r="E263" s="18">
        <v>0</v>
      </c>
      <c r="F263" s="18">
        <v>0</v>
      </c>
      <c r="G263" s="18">
        <v>0</v>
      </c>
      <c r="H263" s="18">
        <v>0</v>
      </c>
      <c r="I263" s="18">
        <v>0</v>
      </c>
      <c r="J263" s="18">
        <v>0</v>
      </c>
      <c r="K263" s="18">
        <v>0</v>
      </c>
      <c r="L263" s="18">
        <v>0</v>
      </c>
      <c r="M263" s="18">
        <v>0</v>
      </c>
      <c r="N263" s="18">
        <v>0</v>
      </c>
      <c r="O263" s="18">
        <v>0</v>
      </c>
      <c r="P263" s="18">
        <v>0</v>
      </c>
      <c r="Q263" s="18">
        <v>0</v>
      </c>
      <c r="R263" s="18">
        <v>0</v>
      </c>
      <c r="S263" s="18">
        <v>0</v>
      </c>
      <c r="T263" s="18">
        <v>0</v>
      </c>
      <c r="U263" s="18">
        <v>0</v>
      </c>
      <c r="V263" s="18">
        <v>0</v>
      </c>
      <c r="W263" s="18">
        <v>0</v>
      </c>
      <c r="X263" s="18">
        <v>0</v>
      </c>
      <c r="Y263" s="18">
        <f t="shared" ref="Y263" si="297">SUM(Z263:AD263)</f>
        <v>0</v>
      </c>
      <c r="Z263" s="18">
        <v>0</v>
      </c>
      <c r="AA263" s="18">
        <v>0</v>
      </c>
      <c r="AB263" s="18">
        <v>0</v>
      </c>
      <c r="AC263" s="18">
        <v>0</v>
      </c>
      <c r="AD263" s="18">
        <v>0</v>
      </c>
      <c r="AE263" s="18">
        <f t="shared" ref="AE263" si="298">SUM(AF263:AI263)</f>
        <v>0</v>
      </c>
      <c r="AF263" s="18">
        <v>0</v>
      </c>
      <c r="AG263" s="18">
        <f>182460219.7-182460219.7</f>
        <v>0</v>
      </c>
      <c r="AH263" s="18">
        <v>0</v>
      </c>
      <c r="AI263" s="18">
        <v>0</v>
      </c>
      <c r="AJ263" s="18">
        <f t="shared" ref="AJ263" si="299">SUM(AK263:AL263)</f>
        <v>0</v>
      </c>
      <c r="AK263" s="18">
        <f>(+'[6]Detalle de equilibrio'!G19-3887653725.93)-5382482217.81</f>
        <v>0</v>
      </c>
      <c r="AL263" s="18">
        <f t="shared" ref="AL263" si="300">SUM(AM263:AO263)</f>
        <v>0</v>
      </c>
      <c r="AM263" s="18">
        <v>0</v>
      </c>
      <c r="AN263" s="18">
        <v>0</v>
      </c>
      <c r="AO263" s="18">
        <v>0</v>
      </c>
      <c r="AQ263" s="14"/>
      <c r="AR263" s="14"/>
    </row>
    <row r="265" spans="1:44" x14ac:dyDescent="0.25">
      <c r="A265" s="98" t="s">
        <v>789</v>
      </c>
    </row>
  </sheetData>
  <mergeCells count="1">
    <mergeCell ref="A1:AO5"/>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B1222-D577-40ED-94F1-88FDCD611346}">
  <sheetPr>
    <tabColor theme="6" tint="0.39997558519241921"/>
  </sheetPr>
  <dimension ref="A1:O57"/>
  <sheetViews>
    <sheetView zoomScale="60" zoomScaleNormal="60" workbookViewId="0">
      <selection activeCell="A65" sqref="A65"/>
    </sheetView>
  </sheetViews>
  <sheetFormatPr baseColWidth="10" defaultColWidth="12.109375" defaultRowHeight="13.2" x14ac:dyDescent="0.3"/>
  <cols>
    <col min="1" max="1" width="14.88671875" style="206" customWidth="1"/>
    <col min="2" max="2" width="29.109375" style="173" customWidth="1"/>
    <col min="3" max="3" width="30.44140625" style="144" customWidth="1"/>
    <col min="4" max="4" width="34.5546875" style="144" customWidth="1"/>
    <col min="5" max="5" width="42.6640625" style="173" customWidth="1"/>
    <col min="6" max="9" width="13.21875" style="147" customWidth="1"/>
    <col min="10" max="10" width="34.88671875" style="147" customWidth="1"/>
    <col min="11" max="11" width="56.88671875" style="144" customWidth="1"/>
    <col min="12" max="12" width="24.33203125" style="144" customWidth="1"/>
    <col min="13" max="13" width="100.5546875" style="173" customWidth="1"/>
    <col min="14" max="14" width="12.109375" style="144"/>
    <col min="15" max="15" width="21.5546875" style="144" customWidth="1"/>
    <col min="16" max="16" width="18.21875" style="144" bestFit="1" customWidth="1"/>
    <col min="17" max="16384" width="12.109375" style="144"/>
  </cols>
  <sheetData>
    <row r="1" spans="1:15" s="142" customFormat="1" ht="42" customHeight="1" x14ac:dyDescent="0.3">
      <c r="A1" s="141"/>
      <c r="B1" s="141"/>
      <c r="C1" s="141"/>
      <c r="D1" s="141"/>
      <c r="E1" s="141"/>
      <c r="F1" s="141"/>
      <c r="G1" s="141"/>
      <c r="H1" s="141"/>
      <c r="I1" s="141"/>
      <c r="J1" s="141"/>
      <c r="K1" s="141"/>
      <c r="L1" s="141"/>
      <c r="M1" s="141"/>
    </row>
    <row r="2" spans="1:15" s="142" customFormat="1" ht="42" customHeight="1" x14ac:dyDescent="0.3">
      <c r="A2" s="141" t="s">
        <v>535</v>
      </c>
      <c r="B2" s="141"/>
      <c r="C2" s="141"/>
      <c r="D2" s="141"/>
      <c r="E2" s="141"/>
      <c r="F2" s="141"/>
      <c r="G2" s="141"/>
      <c r="H2" s="141"/>
      <c r="I2" s="141"/>
      <c r="J2" s="141"/>
      <c r="K2" s="141"/>
      <c r="L2" s="141"/>
      <c r="M2" s="141"/>
    </row>
    <row r="3" spans="1:15" ht="42" customHeight="1" x14ac:dyDescent="0.3">
      <c r="A3" s="143" t="s">
        <v>536</v>
      </c>
      <c r="B3" s="143"/>
      <c r="C3" s="143"/>
      <c r="D3" s="143"/>
      <c r="E3" s="143"/>
      <c r="F3" s="143"/>
      <c r="G3" s="143"/>
      <c r="H3" s="143"/>
      <c r="I3" s="143"/>
      <c r="J3" s="143"/>
      <c r="K3" s="143"/>
      <c r="L3" s="143"/>
      <c r="M3" s="143"/>
    </row>
    <row r="4" spans="1:15" ht="42" customHeight="1" thickBot="1" x14ac:dyDescent="0.35">
      <c r="A4" s="143"/>
      <c r="B4" s="143"/>
      <c r="C4" s="143"/>
      <c r="D4" s="143"/>
      <c r="E4" s="143"/>
      <c r="F4" s="143"/>
      <c r="G4" s="143"/>
      <c r="H4" s="143"/>
      <c r="I4" s="143"/>
      <c r="J4" s="143"/>
      <c r="K4" s="143"/>
      <c r="L4" s="143"/>
      <c r="M4" s="143"/>
    </row>
    <row r="5" spans="1:15" s="147" customFormat="1" ht="32.25" customHeight="1" x14ac:dyDescent="0.3">
      <c r="A5" s="130" t="s">
        <v>748</v>
      </c>
      <c r="B5" s="130" t="s">
        <v>739</v>
      </c>
      <c r="C5" s="130" t="s">
        <v>740</v>
      </c>
      <c r="D5" s="130" t="s">
        <v>741</v>
      </c>
      <c r="E5" s="130" t="s">
        <v>742</v>
      </c>
      <c r="F5" s="130" t="s">
        <v>743</v>
      </c>
      <c r="G5" s="130"/>
      <c r="H5" s="130"/>
      <c r="I5" s="130"/>
      <c r="J5" s="130" t="s">
        <v>744</v>
      </c>
      <c r="K5" s="130" t="s">
        <v>745</v>
      </c>
      <c r="L5" s="130" t="s">
        <v>746</v>
      </c>
      <c r="M5" s="131" t="s">
        <v>537</v>
      </c>
    </row>
    <row r="6" spans="1:15" s="147" customFormat="1" ht="30" customHeight="1" thickBot="1" x14ac:dyDescent="0.35">
      <c r="A6" s="132"/>
      <c r="B6" s="132"/>
      <c r="C6" s="132"/>
      <c r="D6" s="132"/>
      <c r="E6" s="132"/>
      <c r="F6" s="133" t="s">
        <v>538</v>
      </c>
      <c r="G6" s="133" t="s">
        <v>539</v>
      </c>
      <c r="H6" s="133" t="s">
        <v>540</v>
      </c>
      <c r="I6" s="133" t="s">
        <v>541</v>
      </c>
      <c r="J6" s="132"/>
      <c r="K6" s="132"/>
      <c r="L6" s="132"/>
      <c r="M6" s="134"/>
    </row>
    <row r="7" spans="1:15" s="147" customFormat="1" ht="33.6" customHeight="1" x14ac:dyDescent="0.3">
      <c r="A7" s="150" t="s">
        <v>542</v>
      </c>
      <c r="B7" s="151"/>
      <c r="C7" s="151"/>
      <c r="D7" s="151"/>
      <c r="E7" s="151"/>
      <c r="F7" s="151"/>
      <c r="G7" s="151"/>
      <c r="H7" s="151"/>
      <c r="I7" s="151"/>
      <c r="J7" s="151"/>
      <c r="K7" s="151"/>
      <c r="L7" s="151"/>
      <c r="M7" s="152"/>
    </row>
    <row r="8" spans="1:15" ht="148.5" customHeight="1" x14ac:dyDescent="0.3">
      <c r="A8" s="159" t="s">
        <v>543</v>
      </c>
      <c r="B8" s="159" t="s">
        <v>544</v>
      </c>
      <c r="C8" s="159" t="s">
        <v>545</v>
      </c>
      <c r="D8" s="160" t="s">
        <v>546</v>
      </c>
      <c r="E8" s="168" t="s">
        <v>547</v>
      </c>
      <c r="F8" s="162"/>
      <c r="G8" s="163">
        <v>0.5</v>
      </c>
      <c r="H8" s="162"/>
      <c r="I8" s="163">
        <v>0.5</v>
      </c>
      <c r="J8" s="164" t="s">
        <v>548</v>
      </c>
      <c r="K8" s="160" t="s">
        <v>549</v>
      </c>
      <c r="L8" s="160" t="s">
        <v>0</v>
      </c>
      <c r="M8" s="180" t="s">
        <v>550</v>
      </c>
      <c r="O8" s="157"/>
    </row>
    <row r="9" spans="1:15" ht="117" customHeight="1" x14ac:dyDescent="0.3">
      <c r="A9" s="159"/>
      <c r="B9" s="159"/>
      <c r="C9" s="159"/>
      <c r="D9" s="160" t="s">
        <v>551</v>
      </c>
      <c r="E9" s="161" t="s">
        <v>552</v>
      </c>
      <c r="F9" s="162"/>
      <c r="G9" s="163"/>
      <c r="H9" s="163">
        <v>0.75</v>
      </c>
      <c r="I9" s="163">
        <v>0.75</v>
      </c>
      <c r="J9" s="164"/>
      <c r="K9" s="160" t="s">
        <v>553</v>
      </c>
      <c r="L9" s="160" t="s">
        <v>554</v>
      </c>
      <c r="M9" s="180"/>
    </row>
    <row r="10" spans="1:15" ht="124.5" customHeight="1" x14ac:dyDescent="0.3">
      <c r="A10" s="159"/>
      <c r="B10" s="159"/>
      <c r="C10" s="159"/>
      <c r="D10" s="160" t="s">
        <v>555</v>
      </c>
      <c r="E10" s="161" t="s">
        <v>556</v>
      </c>
      <c r="F10" s="162"/>
      <c r="G10" s="163"/>
      <c r="H10" s="163">
        <v>0.8</v>
      </c>
      <c r="I10" s="163">
        <v>0.8</v>
      </c>
      <c r="J10" s="164"/>
      <c r="K10" s="160" t="s">
        <v>553</v>
      </c>
      <c r="L10" s="160" t="s">
        <v>557</v>
      </c>
      <c r="M10" s="180" t="s">
        <v>558</v>
      </c>
    </row>
    <row r="11" spans="1:15" ht="120.75" customHeight="1" x14ac:dyDescent="0.3">
      <c r="A11" s="159"/>
      <c r="B11" s="159"/>
      <c r="C11" s="159"/>
      <c r="D11" s="160" t="s">
        <v>559</v>
      </c>
      <c r="E11" s="161" t="s">
        <v>560</v>
      </c>
      <c r="F11" s="166"/>
      <c r="G11" s="162">
        <v>805</v>
      </c>
      <c r="H11" s="166"/>
      <c r="I11" s="162">
        <v>805</v>
      </c>
      <c r="J11" s="164"/>
      <c r="K11" s="160" t="s">
        <v>561</v>
      </c>
      <c r="L11" s="160" t="s">
        <v>562</v>
      </c>
      <c r="M11" s="160"/>
    </row>
    <row r="12" spans="1:15" ht="138" customHeight="1" x14ac:dyDescent="0.3">
      <c r="A12" s="159"/>
      <c r="B12" s="159"/>
      <c r="C12" s="159"/>
      <c r="D12" s="160" t="s">
        <v>563</v>
      </c>
      <c r="E12" s="161" t="s">
        <v>564</v>
      </c>
      <c r="F12" s="166"/>
      <c r="G12" s="163"/>
      <c r="H12" s="166"/>
      <c r="I12" s="167">
        <v>1.4999999999999999E-2</v>
      </c>
      <c r="J12" s="164"/>
      <c r="K12" s="160" t="s">
        <v>565</v>
      </c>
      <c r="L12" s="160" t="s">
        <v>566</v>
      </c>
      <c r="M12" s="180" t="s">
        <v>567</v>
      </c>
    </row>
    <row r="13" spans="1:15" ht="129.75" customHeight="1" x14ac:dyDescent="0.3">
      <c r="A13" s="159"/>
      <c r="B13" s="159"/>
      <c r="C13" s="159"/>
      <c r="D13" s="160" t="s">
        <v>568</v>
      </c>
      <c r="E13" s="168" t="s">
        <v>569</v>
      </c>
      <c r="F13" s="162"/>
      <c r="G13" s="162">
        <v>1</v>
      </c>
      <c r="H13" s="162"/>
      <c r="I13" s="162">
        <v>1</v>
      </c>
      <c r="J13" s="164"/>
      <c r="K13" s="160" t="s">
        <v>570</v>
      </c>
      <c r="L13" s="160" t="s">
        <v>571</v>
      </c>
      <c r="M13" s="180" t="s">
        <v>572</v>
      </c>
    </row>
    <row r="14" spans="1:15" ht="126.75" customHeight="1" x14ac:dyDescent="0.3">
      <c r="A14" s="159"/>
      <c r="B14" s="159"/>
      <c r="C14" s="159"/>
      <c r="D14" s="160" t="s">
        <v>573</v>
      </c>
      <c r="E14" s="180" t="s">
        <v>574</v>
      </c>
      <c r="F14" s="162"/>
      <c r="G14" s="162">
        <v>1</v>
      </c>
      <c r="H14" s="162">
        <v>1</v>
      </c>
      <c r="I14" s="162">
        <v>1</v>
      </c>
      <c r="J14" s="164"/>
      <c r="K14" s="160"/>
      <c r="L14" s="160" t="s">
        <v>575</v>
      </c>
      <c r="M14" s="180" t="s">
        <v>576</v>
      </c>
    </row>
    <row r="15" spans="1:15" s="208" customFormat="1" ht="20.399999999999999" customHeight="1" thickBot="1" x14ac:dyDescent="0.35">
      <c r="A15" s="207"/>
      <c r="B15" s="207"/>
      <c r="C15" s="207"/>
      <c r="E15" s="209"/>
      <c r="F15" s="210"/>
      <c r="G15" s="210"/>
      <c r="H15" s="210"/>
      <c r="I15" s="210"/>
      <c r="J15" s="211"/>
      <c r="M15" s="209"/>
    </row>
    <row r="16" spans="1:15" ht="29.4" customHeight="1" x14ac:dyDescent="0.3">
      <c r="A16" s="130" t="s">
        <v>748</v>
      </c>
      <c r="B16" s="130" t="s">
        <v>739</v>
      </c>
      <c r="C16" s="130" t="s">
        <v>740</v>
      </c>
      <c r="D16" s="130" t="s">
        <v>741</v>
      </c>
      <c r="E16" s="130" t="s">
        <v>742</v>
      </c>
      <c r="F16" s="215" t="s">
        <v>743</v>
      </c>
      <c r="G16" s="216"/>
      <c r="H16" s="216"/>
      <c r="I16" s="217"/>
      <c r="J16" s="130" t="s">
        <v>744</v>
      </c>
      <c r="K16" s="130" t="s">
        <v>745</v>
      </c>
      <c r="L16" s="130" t="s">
        <v>746</v>
      </c>
      <c r="M16" s="131" t="s">
        <v>537</v>
      </c>
    </row>
    <row r="17" spans="1:15" ht="29.4" customHeight="1" thickBot="1" x14ac:dyDescent="0.35">
      <c r="A17" s="132"/>
      <c r="B17" s="132"/>
      <c r="C17" s="132"/>
      <c r="D17" s="132"/>
      <c r="E17" s="132"/>
      <c r="F17" s="218" t="s">
        <v>538</v>
      </c>
      <c r="G17" s="218" t="s">
        <v>539</v>
      </c>
      <c r="H17" s="218" t="s">
        <v>540</v>
      </c>
      <c r="I17" s="218" t="s">
        <v>541</v>
      </c>
      <c r="J17" s="132"/>
      <c r="K17" s="132"/>
      <c r="L17" s="132"/>
      <c r="M17" s="134"/>
    </row>
    <row r="18" spans="1:15" s="173" customFormat="1" ht="30" customHeight="1" thickBot="1" x14ac:dyDescent="0.35">
      <c r="A18" s="150" t="s">
        <v>577</v>
      </c>
      <c r="B18" s="151"/>
      <c r="C18" s="151"/>
      <c r="D18" s="151"/>
      <c r="E18" s="151"/>
      <c r="F18" s="151"/>
      <c r="G18" s="151"/>
      <c r="H18" s="151"/>
      <c r="I18" s="151"/>
      <c r="J18" s="151"/>
      <c r="K18" s="151"/>
      <c r="L18" s="151"/>
      <c r="M18" s="152"/>
    </row>
    <row r="19" spans="1:15" ht="109.8" customHeight="1" x14ac:dyDescent="0.3">
      <c r="A19" s="153" t="s">
        <v>578</v>
      </c>
      <c r="B19" s="154" t="s">
        <v>579</v>
      </c>
      <c r="C19" s="155" t="s">
        <v>580</v>
      </c>
      <c r="D19" s="155" t="s">
        <v>581</v>
      </c>
      <c r="E19" s="174" t="s">
        <v>582</v>
      </c>
      <c r="F19" s="175"/>
      <c r="G19" s="176"/>
      <c r="H19" s="177"/>
      <c r="I19" s="176">
        <v>0.25</v>
      </c>
      <c r="J19" s="178" t="s">
        <v>747</v>
      </c>
      <c r="K19" s="155" t="s">
        <v>583</v>
      </c>
      <c r="L19" s="155" t="s">
        <v>584</v>
      </c>
      <c r="M19" s="156"/>
      <c r="O19" s="179"/>
    </row>
    <row r="20" spans="1:15" ht="109.8" customHeight="1" x14ac:dyDescent="0.3">
      <c r="A20" s="158"/>
      <c r="B20" s="159"/>
      <c r="C20" s="180" t="s">
        <v>585</v>
      </c>
      <c r="D20" s="160" t="s">
        <v>586</v>
      </c>
      <c r="E20" s="168" t="s">
        <v>587</v>
      </c>
      <c r="F20" s="166"/>
      <c r="G20" s="166">
        <v>87</v>
      </c>
      <c r="H20" s="166"/>
      <c r="I20" s="166">
        <v>138</v>
      </c>
      <c r="J20" s="181"/>
      <c r="K20" s="180" t="s">
        <v>588</v>
      </c>
      <c r="L20" s="160" t="s">
        <v>589</v>
      </c>
      <c r="M20" s="165" t="s">
        <v>590</v>
      </c>
    </row>
    <row r="21" spans="1:15" ht="109.8" customHeight="1" x14ac:dyDescent="0.3">
      <c r="A21" s="158"/>
      <c r="B21" s="159"/>
      <c r="C21" s="160" t="s">
        <v>591</v>
      </c>
      <c r="D21" s="160" t="s">
        <v>592</v>
      </c>
      <c r="E21" s="182" t="s">
        <v>593</v>
      </c>
      <c r="F21" s="162">
        <v>3</v>
      </c>
      <c r="G21" s="162">
        <v>3</v>
      </c>
      <c r="H21" s="162">
        <v>3</v>
      </c>
      <c r="I21" s="162">
        <v>3</v>
      </c>
      <c r="J21" s="181"/>
      <c r="K21" s="180" t="s">
        <v>594</v>
      </c>
      <c r="L21" s="160" t="s">
        <v>589</v>
      </c>
      <c r="M21" s="165"/>
    </row>
    <row r="22" spans="1:15" ht="109.8" customHeight="1" x14ac:dyDescent="0.3">
      <c r="A22" s="158"/>
      <c r="B22" s="159"/>
      <c r="C22" s="160" t="s">
        <v>595</v>
      </c>
      <c r="D22" s="160" t="s">
        <v>596</v>
      </c>
      <c r="E22" s="182" t="s">
        <v>597</v>
      </c>
      <c r="F22" s="183"/>
      <c r="G22" s="183"/>
      <c r="H22" s="183"/>
      <c r="I22" s="183">
        <v>0.5</v>
      </c>
      <c r="J22" s="181"/>
      <c r="K22" s="160" t="s">
        <v>598</v>
      </c>
      <c r="L22" s="160" t="s">
        <v>589</v>
      </c>
      <c r="M22" s="165" t="s">
        <v>599</v>
      </c>
    </row>
    <row r="23" spans="1:15" ht="109.8" customHeight="1" x14ac:dyDescent="0.3">
      <c r="A23" s="158"/>
      <c r="B23" s="159"/>
      <c r="C23" s="180" t="s">
        <v>600</v>
      </c>
      <c r="D23" s="160" t="s">
        <v>601</v>
      </c>
      <c r="E23" s="180" t="s">
        <v>602</v>
      </c>
      <c r="F23" s="162"/>
      <c r="G23" s="162">
        <v>3</v>
      </c>
      <c r="H23" s="162">
        <v>3</v>
      </c>
      <c r="I23" s="162">
        <v>3</v>
      </c>
      <c r="J23" s="181"/>
      <c r="K23" s="160" t="s">
        <v>603</v>
      </c>
      <c r="L23" s="160" t="s">
        <v>589</v>
      </c>
      <c r="M23" s="165" t="s">
        <v>604</v>
      </c>
    </row>
    <row r="24" spans="1:15" ht="109.8" customHeight="1" x14ac:dyDescent="0.3">
      <c r="A24" s="158"/>
      <c r="B24" s="159"/>
      <c r="C24" s="180" t="s">
        <v>605</v>
      </c>
      <c r="D24" s="180" t="s">
        <v>606</v>
      </c>
      <c r="E24" s="180" t="s">
        <v>607</v>
      </c>
      <c r="F24" s="183">
        <v>1</v>
      </c>
      <c r="G24" s="183">
        <v>1</v>
      </c>
      <c r="H24" s="183">
        <v>1</v>
      </c>
      <c r="I24" s="183">
        <v>1</v>
      </c>
      <c r="J24" s="181"/>
      <c r="K24" s="160" t="s">
        <v>608</v>
      </c>
      <c r="L24" s="160" t="s">
        <v>609</v>
      </c>
      <c r="M24" s="165"/>
    </row>
    <row r="25" spans="1:15" ht="109.8" customHeight="1" x14ac:dyDescent="0.3">
      <c r="A25" s="158"/>
      <c r="B25" s="159"/>
      <c r="C25" s="160" t="s">
        <v>610</v>
      </c>
      <c r="D25" s="160" t="s">
        <v>611</v>
      </c>
      <c r="E25" s="180" t="s">
        <v>612</v>
      </c>
      <c r="F25" s="162" t="s">
        <v>613</v>
      </c>
      <c r="G25" s="162" t="s">
        <v>613</v>
      </c>
      <c r="H25" s="162" t="s">
        <v>613</v>
      </c>
      <c r="I25" s="162" t="s">
        <v>613</v>
      </c>
      <c r="J25" s="181"/>
      <c r="K25" s="160" t="s">
        <v>614</v>
      </c>
      <c r="L25" s="184" t="s">
        <v>589</v>
      </c>
      <c r="M25" s="165" t="s">
        <v>615</v>
      </c>
    </row>
    <row r="26" spans="1:15" ht="109.8" customHeight="1" x14ac:dyDescent="0.3">
      <c r="A26" s="158"/>
      <c r="B26" s="180" t="s">
        <v>616</v>
      </c>
      <c r="C26" s="160" t="s">
        <v>617</v>
      </c>
      <c r="D26" s="160" t="s">
        <v>618</v>
      </c>
      <c r="E26" s="180" t="s">
        <v>619</v>
      </c>
      <c r="F26" s="162">
        <v>15</v>
      </c>
      <c r="G26" s="162">
        <v>15</v>
      </c>
      <c r="H26" s="162">
        <v>15</v>
      </c>
      <c r="I26" s="162">
        <v>15</v>
      </c>
      <c r="J26" s="181"/>
      <c r="K26" s="160" t="s">
        <v>620</v>
      </c>
      <c r="L26" s="160" t="s">
        <v>621</v>
      </c>
      <c r="M26" s="165" t="s">
        <v>622</v>
      </c>
    </row>
    <row r="27" spans="1:15" ht="109.8" customHeight="1" x14ac:dyDescent="0.3">
      <c r="A27" s="158"/>
      <c r="B27" s="185" t="s">
        <v>623</v>
      </c>
      <c r="C27" s="160" t="s">
        <v>624</v>
      </c>
      <c r="D27" s="160" t="s">
        <v>625</v>
      </c>
      <c r="E27" s="180" t="s">
        <v>626</v>
      </c>
      <c r="F27" s="162">
        <v>5</v>
      </c>
      <c r="G27" s="162">
        <v>5</v>
      </c>
      <c r="H27" s="162">
        <v>5</v>
      </c>
      <c r="I27" s="162">
        <v>5</v>
      </c>
      <c r="J27" s="181"/>
      <c r="K27" s="160" t="s">
        <v>627</v>
      </c>
      <c r="L27" s="160" t="s">
        <v>628</v>
      </c>
      <c r="M27" s="165" t="s">
        <v>629</v>
      </c>
    </row>
    <row r="28" spans="1:15" ht="109.8" customHeight="1" x14ac:dyDescent="0.3">
      <c r="A28" s="158"/>
      <c r="B28" s="185"/>
      <c r="C28" s="160" t="s">
        <v>630</v>
      </c>
      <c r="D28" s="160" t="s">
        <v>631</v>
      </c>
      <c r="E28" s="180" t="s">
        <v>632</v>
      </c>
      <c r="F28" s="162"/>
      <c r="G28" s="162">
        <v>1</v>
      </c>
      <c r="H28" s="162"/>
      <c r="I28" s="162">
        <v>1</v>
      </c>
      <c r="J28" s="181"/>
      <c r="K28" s="160" t="s">
        <v>633</v>
      </c>
      <c r="L28" s="160" t="s">
        <v>628</v>
      </c>
      <c r="M28" s="165" t="s">
        <v>634</v>
      </c>
    </row>
    <row r="29" spans="1:15" ht="109.8" customHeight="1" thickBot="1" x14ac:dyDescent="0.35">
      <c r="A29" s="169"/>
      <c r="B29" s="186"/>
      <c r="C29" s="171" t="s">
        <v>635</v>
      </c>
      <c r="D29" s="171" t="s">
        <v>636</v>
      </c>
      <c r="E29" s="187" t="s">
        <v>637</v>
      </c>
      <c r="F29" s="188">
        <v>1</v>
      </c>
      <c r="G29" s="188">
        <v>1</v>
      </c>
      <c r="H29" s="188">
        <v>1</v>
      </c>
      <c r="I29" s="188">
        <v>1</v>
      </c>
      <c r="J29" s="189"/>
      <c r="K29" s="171" t="s">
        <v>638</v>
      </c>
      <c r="L29" s="171" t="s">
        <v>628</v>
      </c>
      <c r="M29" s="172" t="s">
        <v>639</v>
      </c>
    </row>
    <row r="30" spans="1:15" ht="13.8" thickBot="1" x14ac:dyDescent="0.35"/>
    <row r="31" spans="1:15" ht="30.6" customHeight="1" x14ac:dyDescent="0.3">
      <c r="A31" s="145" t="s">
        <v>748</v>
      </c>
      <c r="B31" s="135" t="s">
        <v>739</v>
      </c>
      <c r="C31" s="136" t="s">
        <v>740</v>
      </c>
      <c r="D31" s="137" t="s">
        <v>741</v>
      </c>
      <c r="E31" s="146" t="s">
        <v>742</v>
      </c>
      <c r="F31" s="135" t="s">
        <v>743</v>
      </c>
      <c r="G31" s="135"/>
      <c r="H31" s="135"/>
      <c r="I31" s="135"/>
      <c r="J31" s="135" t="s">
        <v>744</v>
      </c>
      <c r="K31" s="135" t="s">
        <v>745</v>
      </c>
      <c r="L31" s="135" t="s">
        <v>746</v>
      </c>
      <c r="M31" s="212" t="s">
        <v>537</v>
      </c>
    </row>
    <row r="32" spans="1:15" ht="30.6" customHeight="1" thickBot="1" x14ac:dyDescent="0.35">
      <c r="A32" s="148"/>
      <c r="B32" s="138"/>
      <c r="C32" s="139"/>
      <c r="D32" s="140"/>
      <c r="E32" s="149"/>
      <c r="F32" s="213" t="s">
        <v>538</v>
      </c>
      <c r="G32" s="213" t="s">
        <v>539</v>
      </c>
      <c r="H32" s="213" t="s">
        <v>540</v>
      </c>
      <c r="I32" s="213" t="s">
        <v>541</v>
      </c>
      <c r="J32" s="138"/>
      <c r="K32" s="138"/>
      <c r="L32" s="138"/>
      <c r="M32" s="214"/>
    </row>
    <row r="33" spans="1:15" s="173" customFormat="1" ht="30" customHeight="1" x14ac:dyDescent="0.3">
      <c r="A33" s="150" t="s">
        <v>640</v>
      </c>
      <c r="B33" s="151"/>
      <c r="C33" s="151"/>
      <c r="D33" s="151"/>
      <c r="E33" s="151"/>
      <c r="F33" s="151"/>
      <c r="G33" s="151"/>
      <c r="H33" s="151"/>
      <c r="I33" s="151"/>
      <c r="J33" s="151"/>
      <c r="K33" s="151"/>
      <c r="L33" s="151"/>
      <c r="M33" s="152"/>
    </row>
    <row r="34" spans="1:15" ht="115.8" customHeight="1" x14ac:dyDescent="0.3">
      <c r="A34" s="159" t="s">
        <v>641</v>
      </c>
      <c r="B34" s="159" t="s">
        <v>642</v>
      </c>
      <c r="C34" s="160" t="s">
        <v>643</v>
      </c>
      <c r="D34" s="160" t="s">
        <v>644</v>
      </c>
      <c r="E34" s="180" t="s">
        <v>645</v>
      </c>
      <c r="F34" s="193"/>
      <c r="G34" s="192"/>
      <c r="H34" s="192">
        <v>1</v>
      </c>
      <c r="I34" s="192"/>
      <c r="J34" s="201" t="s">
        <v>646</v>
      </c>
      <c r="K34" s="160" t="s">
        <v>647</v>
      </c>
      <c r="L34" s="160" t="s">
        <v>648</v>
      </c>
      <c r="M34" s="180" t="s">
        <v>649</v>
      </c>
      <c r="O34" s="157"/>
    </row>
    <row r="35" spans="1:15" ht="115.8" customHeight="1" x14ac:dyDescent="0.3">
      <c r="A35" s="159"/>
      <c r="B35" s="159"/>
      <c r="C35" s="160" t="s">
        <v>650</v>
      </c>
      <c r="D35" s="160" t="s">
        <v>651</v>
      </c>
      <c r="E35" s="180" t="s">
        <v>652</v>
      </c>
      <c r="F35" s="192">
        <v>2</v>
      </c>
      <c r="G35" s="192"/>
      <c r="H35" s="192">
        <v>1</v>
      </c>
      <c r="I35" s="192"/>
      <c r="J35" s="181"/>
      <c r="K35" s="160" t="s">
        <v>653</v>
      </c>
      <c r="L35" s="160" t="s">
        <v>654</v>
      </c>
      <c r="M35" s="180"/>
    </row>
    <row r="36" spans="1:15" ht="115.8" customHeight="1" x14ac:dyDescent="0.3">
      <c r="A36" s="159"/>
      <c r="B36" s="159"/>
      <c r="C36" s="160" t="s">
        <v>655</v>
      </c>
      <c r="D36" s="160" t="s">
        <v>656</v>
      </c>
      <c r="E36" s="180" t="s">
        <v>657</v>
      </c>
      <c r="F36" s="192">
        <v>15</v>
      </c>
      <c r="G36" s="192">
        <v>15</v>
      </c>
      <c r="H36" s="192">
        <v>40</v>
      </c>
      <c r="I36" s="192">
        <v>38</v>
      </c>
      <c r="J36" s="181"/>
      <c r="K36" s="160" t="s">
        <v>658</v>
      </c>
      <c r="L36" s="160" t="s">
        <v>659</v>
      </c>
      <c r="M36" s="180" t="s">
        <v>660</v>
      </c>
    </row>
    <row r="37" spans="1:15" ht="115.8" customHeight="1" x14ac:dyDescent="0.3">
      <c r="A37" s="159"/>
      <c r="B37" s="159"/>
      <c r="C37" s="160" t="s">
        <v>661</v>
      </c>
      <c r="D37" s="160" t="s">
        <v>662</v>
      </c>
      <c r="E37" s="180" t="s">
        <v>663</v>
      </c>
      <c r="F37" s="192"/>
      <c r="G37" s="192">
        <v>5</v>
      </c>
      <c r="H37" s="192">
        <v>10</v>
      </c>
      <c r="I37" s="192">
        <v>12</v>
      </c>
      <c r="J37" s="181"/>
      <c r="K37" s="160" t="s">
        <v>664</v>
      </c>
      <c r="L37" s="160" t="s">
        <v>659</v>
      </c>
      <c r="M37" s="180" t="s">
        <v>665</v>
      </c>
    </row>
    <row r="38" spans="1:15" ht="115.8" customHeight="1" x14ac:dyDescent="0.3">
      <c r="A38" s="159"/>
      <c r="B38" s="159"/>
      <c r="C38" s="160" t="s">
        <v>666</v>
      </c>
      <c r="D38" s="160" t="s">
        <v>667</v>
      </c>
      <c r="E38" s="180" t="s">
        <v>668</v>
      </c>
      <c r="F38" s="183"/>
      <c r="G38" s="183"/>
      <c r="H38" s="183">
        <v>0.25</v>
      </c>
      <c r="I38" s="183">
        <v>0.25</v>
      </c>
      <c r="J38" s="181"/>
      <c r="K38" s="160" t="s">
        <v>669</v>
      </c>
      <c r="L38" s="160" t="s">
        <v>659</v>
      </c>
      <c r="M38" s="180" t="s">
        <v>670</v>
      </c>
    </row>
    <row r="39" spans="1:15" ht="115.8" customHeight="1" x14ac:dyDescent="0.3">
      <c r="A39" s="159"/>
      <c r="B39" s="159"/>
      <c r="C39" s="160" t="s">
        <v>671</v>
      </c>
      <c r="D39" s="160" t="s">
        <v>672</v>
      </c>
      <c r="E39" s="180" t="s">
        <v>673</v>
      </c>
      <c r="F39" s="183">
        <v>0.25</v>
      </c>
      <c r="G39" s="183">
        <v>0.25</v>
      </c>
      <c r="H39" s="183">
        <v>0.25</v>
      </c>
      <c r="I39" s="183">
        <v>0.25</v>
      </c>
      <c r="J39" s="181"/>
      <c r="K39" s="160" t="s">
        <v>674</v>
      </c>
      <c r="L39" s="160" t="s">
        <v>675</v>
      </c>
      <c r="M39" s="180" t="s">
        <v>676</v>
      </c>
    </row>
    <row r="40" spans="1:15" ht="115.8" customHeight="1" x14ac:dyDescent="0.3">
      <c r="A40" s="159"/>
      <c r="B40" s="159"/>
      <c r="C40" s="160" t="s">
        <v>677</v>
      </c>
      <c r="D40" s="160" t="s">
        <v>678</v>
      </c>
      <c r="E40" s="180" t="s">
        <v>679</v>
      </c>
      <c r="F40" s="160"/>
      <c r="G40" s="160"/>
      <c r="H40" s="193">
        <v>680</v>
      </c>
      <c r="I40" s="193"/>
      <c r="J40" s="181"/>
      <c r="K40" s="160" t="s">
        <v>680</v>
      </c>
      <c r="L40" s="160" t="s">
        <v>681</v>
      </c>
      <c r="M40" s="180" t="s">
        <v>682</v>
      </c>
    </row>
    <row r="41" spans="1:15" ht="115.8" customHeight="1" x14ac:dyDescent="0.3">
      <c r="A41" s="159"/>
      <c r="B41" s="159"/>
      <c r="C41" s="160" t="s">
        <v>683</v>
      </c>
      <c r="D41" s="160" t="s">
        <v>684</v>
      </c>
      <c r="E41" s="180" t="s">
        <v>685</v>
      </c>
      <c r="F41" s="162">
        <v>510</v>
      </c>
      <c r="G41" s="162">
        <v>510</v>
      </c>
      <c r="H41" s="162">
        <v>510</v>
      </c>
      <c r="I41" s="162">
        <v>510</v>
      </c>
      <c r="J41" s="181"/>
      <c r="K41" s="160" t="s">
        <v>686</v>
      </c>
      <c r="L41" s="160" t="s">
        <v>687</v>
      </c>
      <c r="M41" s="225" t="s">
        <v>688</v>
      </c>
    </row>
    <row r="42" spans="1:15" ht="115.8" customHeight="1" x14ac:dyDescent="0.3">
      <c r="A42" s="159"/>
      <c r="B42" s="159"/>
      <c r="C42" s="160" t="s">
        <v>689</v>
      </c>
      <c r="D42" s="160" t="s">
        <v>690</v>
      </c>
      <c r="E42" s="180" t="s">
        <v>691</v>
      </c>
      <c r="F42" s="166">
        <v>54</v>
      </c>
      <c r="G42" s="166">
        <v>54</v>
      </c>
      <c r="H42" s="166">
        <v>54</v>
      </c>
      <c r="I42" s="166">
        <v>54</v>
      </c>
      <c r="J42" s="181"/>
      <c r="K42" s="160" t="s">
        <v>692</v>
      </c>
      <c r="L42" s="160" t="s">
        <v>681</v>
      </c>
      <c r="M42" s="180" t="s">
        <v>693</v>
      </c>
    </row>
    <row r="43" spans="1:15" ht="115.8" customHeight="1" x14ac:dyDescent="0.3">
      <c r="A43" s="159"/>
      <c r="B43" s="159"/>
      <c r="C43" s="160" t="s">
        <v>694</v>
      </c>
      <c r="D43" s="160" t="s">
        <v>695</v>
      </c>
      <c r="E43" s="180" t="s">
        <v>696</v>
      </c>
      <c r="F43" s="166">
        <v>40</v>
      </c>
      <c r="G43" s="166">
        <v>40</v>
      </c>
      <c r="H43" s="166">
        <v>40</v>
      </c>
      <c r="I43" s="166">
        <v>40</v>
      </c>
      <c r="J43" s="181"/>
      <c r="K43" s="160" t="s">
        <v>697</v>
      </c>
      <c r="L43" s="160" t="s">
        <v>681</v>
      </c>
      <c r="M43" s="180" t="s">
        <v>698</v>
      </c>
    </row>
    <row r="44" spans="1:15" ht="115.8" customHeight="1" x14ac:dyDescent="0.3">
      <c r="A44" s="159"/>
      <c r="B44" s="159"/>
      <c r="C44" s="160" t="s">
        <v>699</v>
      </c>
      <c r="D44" s="160" t="s">
        <v>700</v>
      </c>
      <c r="E44" s="180" t="s">
        <v>701</v>
      </c>
      <c r="F44" s="194">
        <v>52.5</v>
      </c>
      <c r="G44" s="194">
        <v>52.5</v>
      </c>
      <c r="H44" s="194">
        <v>52.5</v>
      </c>
      <c r="I44" s="194">
        <v>52.5</v>
      </c>
      <c r="J44" s="181"/>
      <c r="K44" s="160" t="s">
        <v>702</v>
      </c>
      <c r="L44" s="160" t="s">
        <v>681</v>
      </c>
      <c r="M44" s="180" t="s">
        <v>703</v>
      </c>
    </row>
    <row r="45" spans="1:15" ht="115.8" customHeight="1" x14ac:dyDescent="0.3">
      <c r="A45" s="159"/>
      <c r="B45" s="159"/>
      <c r="C45" s="185" t="s">
        <v>704</v>
      </c>
      <c r="D45" s="160" t="s">
        <v>705</v>
      </c>
      <c r="E45" s="195" t="s">
        <v>706</v>
      </c>
      <c r="F45" s="192">
        <v>681.3</v>
      </c>
      <c r="G45" s="192">
        <v>681.3</v>
      </c>
      <c r="H45" s="192">
        <v>681.3</v>
      </c>
      <c r="I45" s="192">
        <v>681.3</v>
      </c>
      <c r="J45" s="181"/>
      <c r="K45" s="160" t="s">
        <v>707</v>
      </c>
      <c r="L45" s="160" t="s">
        <v>708</v>
      </c>
      <c r="M45" s="180" t="s">
        <v>709</v>
      </c>
    </row>
    <row r="46" spans="1:15" ht="115.8" customHeight="1" x14ac:dyDescent="0.3">
      <c r="A46" s="159"/>
      <c r="B46" s="159"/>
      <c r="C46" s="185"/>
      <c r="D46" s="160" t="s">
        <v>710</v>
      </c>
      <c r="E46" s="182" t="s">
        <v>711</v>
      </c>
      <c r="F46" s="162" t="s">
        <v>712</v>
      </c>
      <c r="G46" s="162" t="s">
        <v>712</v>
      </c>
      <c r="H46" s="162" t="s">
        <v>712</v>
      </c>
      <c r="I46" s="162" t="s">
        <v>712</v>
      </c>
      <c r="J46" s="181"/>
      <c r="K46" s="160" t="s">
        <v>713</v>
      </c>
      <c r="L46" s="160" t="s">
        <v>708</v>
      </c>
      <c r="M46" s="180" t="s">
        <v>714</v>
      </c>
    </row>
    <row r="47" spans="1:15" s="221" customFormat="1" ht="20.399999999999999" customHeight="1" thickBot="1" x14ac:dyDescent="0.35">
      <c r="A47" s="219"/>
      <c r="B47" s="219"/>
      <c r="C47" s="220"/>
      <c r="E47" s="222"/>
      <c r="F47" s="223"/>
      <c r="G47" s="223"/>
      <c r="H47" s="223"/>
      <c r="I47" s="223"/>
      <c r="J47" s="224"/>
      <c r="M47" s="220"/>
    </row>
    <row r="48" spans="1:15" ht="32.4" customHeight="1" x14ac:dyDescent="0.3">
      <c r="A48" s="145" t="s">
        <v>748</v>
      </c>
      <c r="B48" s="135" t="s">
        <v>739</v>
      </c>
      <c r="C48" s="136" t="s">
        <v>740</v>
      </c>
      <c r="D48" s="137" t="s">
        <v>741</v>
      </c>
      <c r="E48" s="146" t="s">
        <v>742</v>
      </c>
      <c r="F48" s="135" t="s">
        <v>743</v>
      </c>
      <c r="G48" s="135"/>
      <c r="H48" s="135"/>
      <c r="I48" s="135"/>
      <c r="J48" s="135" t="s">
        <v>744</v>
      </c>
      <c r="K48" s="135" t="s">
        <v>745</v>
      </c>
      <c r="L48" s="135" t="s">
        <v>746</v>
      </c>
      <c r="M48" s="212" t="s">
        <v>537</v>
      </c>
    </row>
    <row r="49" spans="1:15" ht="32.4" customHeight="1" thickBot="1" x14ac:dyDescent="0.35">
      <c r="A49" s="148"/>
      <c r="B49" s="138"/>
      <c r="C49" s="139"/>
      <c r="D49" s="140"/>
      <c r="E49" s="149"/>
      <c r="F49" s="213" t="s">
        <v>538</v>
      </c>
      <c r="G49" s="213" t="s">
        <v>539</v>
      </c>
      <c r="H49" s="213" t="s">
        <v>540</v>
      </c>
      <c r="I49" s="213" t="s">
        <v>541</v>
      </c>
      <c r="J49" s="138"/>
      <c r="K49" s="138"/>
      <c r="L49" s="138"/>
      <c r="M49" s="214"/>
    </row>
    <row r="50" spans="1:15" ht="27" customHeight="1" thickBot="1" x14ac:dyDescent="0.35">
      <c r="A50" s="226" t="s">
        <v>715</v>
      </c>
      <c r="B50" s="227"/>
      <c r="C50" s="227"/>
      <c r="D50" s="227"/>
      <c r="E50" s="227"/>
      <c r="F50" s="227"/>
      <c r="G50" s="227"/>
      <c r="H50" s="227"/>
      <c r="I50" s="227"/>
      <c r="J50" s="227"/>
      <c r="K50" s="227"/>
      <c r="L50" s="227"/>
      <c r="M50" s="228"/>
    </row>
    <row r="51" spans="1:15" ht="84.75" customHeight="1" x14ac:dyDescent="0.3">
      <c r="A51" s="196" t="s">
        <v>716</v>
      </c>
      <c r="B51" s="154" t="s">
        <v>717</v>
      </c>
      <c r="C51" s="197" t="s">
        <v>718</v>
      </c>
      <c r="D51" s="155" t="s">
        <v>719</v>
      </c>
      <c r="E51" s="198" t="s">
        <v>720</v>
      </c>
      <c r="F51" s="190">
        <v>20000</v>
      </c>
      <c r="G51" s="190">
        <v>20000</v>
      </c>
      <c r="H51" s="190">
        <v>20000</v>
      </c>
      <c r="I51" s="190">
        <v>20000</v>
      </c>
      <c r="J51" s="191" t="s">
        <v>721</v>
      </c>
      <c r="K51" s="155" t="s">
        <v>722</v>
      </c>
      <c r="L51" s="154" t="s">
        <v>723</v>
      </c>
      <c r="M51" s="156" t="s">
        <v>724</v>
      </c>
      <c r="O51" s="199"/>
    </row>
    <row r="52" spans="1:15" ht="111" customHeight="1" x14ac:dyDescent="0.3">
      <c r="A52" s="200"/>
      <c r="B52" s="159"/>
      <c r="C52" s="185"/>
      <c r="D52" s="160" t="s">
        <v>725</v>
      </c>
      <c r="E52" s="195" t="s">
        <v>726</v>
      </c>
      <c r="F52" s="163">
        <v>0.03</v>
      </c>
      <c r="G52" s="163">
        <v>0.03</v>
      </c>
      <c r="H52" s="163">
        <v>0.03</v>
      </c>
      <c r="I52" s="163">
        <v>0.03</v>
      </c>
      <c r="J52" s="201"/>
      <c r="K52" s="160" t="s">
        <v>727</v>
      </c>
      <c r="L52" s="159"/>
      <c r="M52" s="165" t="s">
        <v>728</v>
      </c>
    </row>
    <row r="53" spans="1:15" ht="144.75" customHeight="1" x14ac:dyDescent="0.3">
      <c r="A53" s="200"/>
      <c r="B53" s="159"/>
      <c r="C53" s="185"/>
      <c r="D53" s="160" t="s">
        <v>729</v>
      </c>
      <c r="E53" s="195" t="s">
        <v>730</v>
      </c>
      <c r="F53" s="192">
        <v>4150</v>
      </c>
      <c r="G53" s="192">
        <v>4125</v>
      </c>
      <c r="H53" s="192">
        <v>5100</v>
      </c>
      <c r="I53" s="192">
        <v>4850</v>
      </c>
      <c r="J53" s="201"/>
      <c r="K53" s="160" t="s">
        <v>731</v>
      </c>
      <c r="L53" s="159"/>
      <c r="M53" s="165" t="s">
        <v>732</v>
      </c>
    </row>
    <row r="54" spans="1:15" ht="104.25" customHeight="1" x14ac:dyDescent="0.3">
      <c r="A54" s="200"/>
      <c r="B54" s="159"/>
      <c r="C54" s="185"/>
      <c r="D54" s="160" t="s">
        <v>733</v>
      </c>
      <c r="E54" s="180" t="s">
        <v>734</v>
      </c>
      <c r="F54" s="162"/>
      <c r="G54" s="162">
        <v>25</v>
      </c>
      <c r="H54" s="162"/>
      <c r="I54" s="162">
        <v>25</v>
      </c>
      <c r="J54" s="201"/>
      <c r="K54" s="160" t="s">
        <v>735</v>
      </c>
      <c r="L54" s="159"/>
      <c r="M54" s="165"/>
    </row>
    <row r="55" spans="1:15" ht="150.75" customHeight="1" thickBot="1" x14ac:dyDescent="0.35">
      <c r="A55" s="202"/>
      <c r="B55" s="170"/>
      <c r="C55" s="186"/>
      <c r="D55" s="171" t="s">
        <v>736</v>
      </c>
      <c r="E55" s="203" t="s">
        <v>737</v>
      </c>
      <c r="F55" s="204">
        <v>619</v>
      </c>
      <c r="G55" s="204">
        <v>619</v>
      </c>
      <c r="H55" s="204">
        <v>619</v>
      </c>
      <c r="I55" s="204">
        <v>618</v>
      </c>
      <c r="J55" s="205"/>
      <c r="K55" s="171" t="s">
        <v>731</v>
      </c>
      <c r="L55" s="170"/>
      <c r="M55" s="172" t="s">
        <v>738</v>
      </c>
    </row>
    <row r="57" spans="1:15" x14ac:dyDescent="0.25">
      <c r="A57" s="98" t="s">
        <v>789</v>
      </c>
    </row>
  </sheetData>
  <mergeCells count="64">
    <mergeCell ref="J48:J49"/>
    <mergeCell ref="K48:K49"/>
    <mergeCell ref="L48:L49"/>
    <mergeCell ref="M48:M49"/>
    <mergeCell ref="A48:A49"/>
    <mergeCell ref="B48:B49"/>
    <mergeCell ref="C48:C49"/>
    <mergeCell ref="D48:D49"/>
    <mergeCell ref="E48:E49"/>
    <mergeCell ref="F48:I48"/>
    <mergeCell ref="L16:L17"/>
    <mergeCell ref="M16:M17"/>
    <mergeCell ref="A31:A32"/>
    <mergeCell ref="B31:B32"/>
    <mergeCell ref="C31:C32"/>
    <mergeCell ref="D31:D32"/>
    <mergeCell ref="E31:E32"/>
    <mergeCell ref="F31:I31"/>
    <mergeCell ref="J31:J32"/>
    <mergeCell ref="K31:K32"/>
    <mergeCell ref="M5:M6"/>
    <mergeCell ref="A16:A17"/>
    <mergeCell ref="B16:B17"/>
    <mergeCell ref="C16:C17"/>
    <mergeCell ref="D16:D17"/>
    <mergeCell ref="E16:E17"/>
    <mergeCell ref="F16:I16"/>
    <mergeCell ref="J16:J17"/>
    <mergeCell ref="K16:K17"/>
    <mergeCell ref="A34:A46"/>
    <mergeCell ref="B34:B46"/>
    <mergeCell ref="J34:J46"/>
    <mergeCell ref="C45:C46"/>
    <mergeCell ref="A50:M50"/>
    <mergeCell ref="A51:A55"/>
    <mergeCell ref="B51:B55"/>
    <mergeCell ref="C51:C55"/>
    <mergeCell ref="J51:J55"/>
    <mergeCell ref="L51:L55"/>
    <mergeCell ref="A18:M18"/>
    <mergeCell ref="A19:A29"/>
    <mergeCell ref="B19:B25"/>
    <mergeCell ref="J19:J29"/>
    <mergeCell ref="B27:B29"/>
    <mergeCell ref="A33:M33"/>
    <mergeCell ref="L31:L32"/>
    <mergeCell ref="M31:M32"/>
    <mergeCell ref="K5:K6"/>
    <mergeCell ref="L5:L6"/>
    <mergeCell ref="A7:M7"/>
    <mergeCell ref="A8:A14"/>
    <mergeCell ref="B8:B14"/>
    <mergeCell ref="C8:C14"/>
    <mergeCell ref="J8:J14"/>
    <mergeCell ref="A1:M1"/>
    <mergeCell ref="A2:M2"/>
    <mergeCell ref="A3:M4"/>
    <mergeCell ref="A5:A6"/>
    <mergeCell ref="B5:B6"/>
    <mergeCell ref="C5:C6"/>
    <mergeCell ref="D5:D6"/>
    <mergeCell ref="E5:E6"/>
    <mergeCell ref="F5:I5"/>
    <mergeCell ref="J5:J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Ingresos 2022</vt:lpstr>
      <vt:lpstr>Egresos 2022</vt:lpstr>
      <vt:lpstr>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Navarro Obando</dc:creator>
  <cp:lastModifiedBy>Marlen Salazar Zamora</cp:lastModifiedBy>
  <dcterms:created xsi:type="dcterms:W3CDTF">2025-07-04T17:22:06Z</dcterms:created>
  <dcterms:modified xsi:type="dcterms:W3CDTF">2025-07-10T16:52:34Z</dcterms:modified>
</cp:coreProperties>
</file>